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10020" windowHeight="8160" tabRatio="270"/>
  </bookViews>
  <sheets>
    <sheet name="Feminicidio" sheetId="25" r:id="rId1"/>
    <sheet name="Tentativa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A">#REF!</definedName>
    <definedName name="AAA" localSheetId="1">[1]Casos!#REF!</definedName>
    <definedName name="AAA">[1]Casos!#REF!</definedName>
    <definedName name="aaaaaa">#REF!</definedName>
    <definedName name="AB">#REF!</definedName>
    <definedName name="ABAN">#REF!</definedName>
    <definedName name="ABANCAY">#REF!</definedName>
    <definedName name="AMES">'[2]Base 2012'!$E$1</definedName>
    <definedName name="AÑO">#REF!</definedName>
    <definedName name="AÑOS">#REF!</definedName>
    <definedName name="_xlnm.Print_Area" localSheetId="0">Feminicidio!$A$1:$T$164</definedName>
    <definedName name="_xlnm.Print_Area" localSheetId="1">Tentativa!$A$1:$T$139</definedName>
    <definedName name="AUTORIA">#REF!</definedName>
    <definedName name="CEM">#REF!</definedName>
    <definedName name="conocimiento_caso">#REF!</definedName>
    <definedName name="D">#REF!</definedName>
    <definedName name="DDD" localSheetId="1">[1]Casos!#REF!</definedName>
    <definedName name="DDD">[1]Casos!#REF!</definedName>
    <definedName name="DE">#REF!</definedName>
    <definedName name="DEPA">#REF!</definedName>
    <definedName name="dia">#REF!</definedName>
    <definedName name="DIST" localSheetId="1">[3]Casos!#REF!</definedName>
    <definedName name="DIST">[3]Casos!#REF!</definedName>
    <definedName name="DISTRITO">#REF!</definedName>
    <definedName name="DPTO" localSheetId="1">[3]Casos!#REF!</definedName>
    <definedName name="DPTO">[3]Casos!#REF!</definedName>
    <definedName name="DR">#REF!</definedName>
    <definedName name="E">#REF!</definedName>
    <definedName name="EEE" localSheetId="1">[1]Casos!#REF!</definedName>
    <definedName name="EEE">[1]Casos!#REF!</definedName>
    <definedName name="GÉNERO">#REF!</definedName>
    <definedName name="genero1">#REF!</definedName>
    <definedName name="GENRO">#REF!</definedName>
    <definedName name="GENRO21">#REF!</definedName>
    <definedName name="GGGGG">'[4]Base 2012'!$B$1</definedName>
    <definedName name="GGGGGGGGGG">'[4]Base 2012'!$D$1</definedName>
    <definedName name="GRADO">#REF!</definedName>
    <definedName name="HIJOS">#REF!</definedName>
    <definedName name="HOMICIDIO">#REF!</definedName>
    <definedName name="HOMICIDIO1">#REF!</definedName>
    <definedName name="J" localSheetId="1">[5]Casos!#REF!</definedName>
    <definedName name="J">[5]Casos!#REF!</definedName>
    <definedName name="LABOR">#REF!</definedName>
    <definedName name="LUGAR">#REF!</definedName>
    <definedName name="Marca_temporal">#REF!</definedName>
    <definedName name="MEDIDAS">#REF!</definedName>
    <definedName name="Mes" localSheetId="1">[6]Participantes!#REF!</definedName>
    <definedName name="Mes">[6]Participantes!#REF!</definedName>
    <definedName name="N">#REF!</definedName>
    <definedName name="NDDDSFDSF">#REF!</definedName>
    <definedName name="Nro_de_oficio">#REF!</definedName>
    <definedName name="OK">#REF!</definedName>
    <definedName name="PROV" localSheetId="1">[3]Casos!#REF!</definedName>
    <definedName name="PROV">[3]Casos!#REF!</definedName>
    <definedName name="PROVINCIA">#REF!</definedName>
    <definedName name="RESPUESTA">#REF!</definedName>
    <definedName name="RITA" localSheetId="1">[1]Casos!#REF!</definedName>
    <definedName name="RITA">[1]Casos!#REF!</definedName>
    <definedName name="S">#REF!</definedName>
    <definedName name="SEXO">#REF!</definedName>
    <definedName name="SITUACION">#REF!</definedName>
    <definedName name="SS">#REF!</definedName>
    <definedName name="SSS" localSheetId="1">[7]Casos!#REF!</definedName>
    <definedName name="SSS">[7]Casos!#REF!</definedName>
    <definedName name="SSSS">#REF!</definedName>
    <definedName name="SSSSSSS">#REF!</definedName>
    <definedName name="SSSSSSSSSS">'[8]Base 2012'!$E$1</definedName>
    <definedName name="SSSSSSSSSSS">#REF!</definedName>
    <definedName name="SSSSSSSSSSSSSS">#REF!</definedName>
    <definedName name="SSSSSSSSSSSSSSSSSS">#REF!</definedName>
    <definedName name="SSSSSSSSSSSSSSSSSSSSSSSSSSSSSS">#REF!</definedName>
    <definedName name="Tabla1">#REF!</definedName>
    <definedName name="VINCULO">#REF!</definedName>
    <definedName name="VINCULO_A">#REF!</definedName>
    <definedName name="XX" localSheetId="1">[9]Casos!#REF!</definedName>
    <definedName name="XX">[9]Casos!#REF!</definedName>
    <definedName name="ZONA" localSheetId="1">[3]Casos!#REF!</definedName>
    <definedName name="ZONA">[3]Casos!#REF!</definedName>
  </definedNames>
  <calcPr calcId="162913"/>
</workbook>
</file>

<file path=xl/calcChain.xml><?xml version="1.0" encoding="utf-8"?>
<calcChain xmlns="http://schemas.openxmlformats.org/spreadsheetml/2006/main">
  <c r="M136" i="26" l="1"/>
  <c r="O135" i="26" s="1"/>
  <c r="C133" i="26"/>
  <c r="D132" i="26" s="1"/>
  <c r="O132" i="26"/>
  <c r="O131" i="26"/>
  <c r="D131" i="26"/>
  <c r="D130" i="26"/>
  <c r="D133" i="26" s="1"/>
  <c r="C126" i="26"/>
  <c r="L125" i="26"/>
  <c r="D125" i="26"/>
  <c r="M124" i="26"/>
  <c r="M122" i="26"/>
  <c r="M121" i="26"/>
  <c r="D121" i="26"/>
  <c r="F115" i="26"/>
  <c r="H111" i="26" s="1"/>
  <c r="H114" i="26"/>
  <c r="L113" i="26"/>
  <c r="H113" i="26"/>
  <c r="L112" i="26"/>
  <c r="L111" i="26"/>
  <c r="L110" i="26"/>
  <c r="P109" i="26"/>
  <c r="L109" i="26"/>
  <c r="H109" i="26"/>
  <c r="L108" i="26"/>
  <c r="P107" i="26"/>
  <c r="H107" i="26"/>
  <c r="H106" i="26"/>
  <c r="H105" i="26"/>
  <c r="H103" i="26"/>
  <c r="H102" i="26"/>
  <c r="H100" i="26"/>
  <c r="H99" i="26"/>
  <c r="H98" i="26"/>
  <c r="H97" i="26"/>
  <c r="H95" i="26"/>
  <c r="H94" i="26"/>
  <c r="H92" i="26"/>
  <c r="H91" i="26"/>
  <c r="O88" i="26"/>
  <c r="Q87" i="26" s="1"/>
  <c r="Q86" i="26"/>
  <c r="C86" i="26"/>
  <c r="D122" i="26" s="1"/>
  <c r="D84" i="26"/>
  <c r="D82" i="26"/>
  <c r="O81" i="26"/>
  <c r="Q79" i="26" s="1"/>
  <c r="D80" i="26"/>
  <c r="D79" i="26"/>
  <c r="M72" i="26"/>
  <c r="O67" i="26" s="1"/>
  <c r="F71" i="26"/>
  <c r="E71" i="26"/>
  <c r="D71" i="26"/>
  <c r="O70" i="26"/>
  <c r="H70" i="26"/>
  <c r="O69" i="26"/>
  <c r="H69" i="26"/>
  <c r="H68" i="26"/>
  <c r="H67" i="26"/>
  <c r="O66" i="26"/>
  <c r="H66" i="26"/>
  <c r="O65" i="26"/>
  <c r="H65" i="26"/>
  <c r="H64" i="26"/>
  <c r="H63" i="26"/>
  <c r="O62" i="26"/>
  <c r="H62" i="26"/>
  <c r="O61" i="26"/>
  <c r="H61" i="26"/>
  <c r="H60" i="26"/>
  <c r="H59" i="26"/>
  <c r="H58" i="26"/>
  <c r="H57" i="26"/>
  <c r="O56" i="26"/>
  <c r="L56" i="26"/>
  <c r="M55" i="26" s="1"/>
  <c r="H56" i="26"/>
  <c r="Q55" i="26"/>
  <c r="H55" i="26"/>
  <c r="Q54" i="26"/>
  <c r="Q56" i="26" s="1"/>
  <c r="H54" i="26"/>
  <c r="H53" i="26"/>
  <c r="H52" i="26"/>
  <c r="H51" i="26"/>
  <c r="H50" i="26"/>
  <c r="H49" i="26"/>
  <c r="H48" i="26"/>
  <c r="H47" i="26"/>
  <c r="H46" i="26"/>
  <c r="H45" i="26"/>
  <c r="H71" i="26" s="1"/>
  <c r="L27" i="26"/>
  <c r="K27" i="26"/>
  <c r="M27" i="26" s="1"/>
  <c r="M26" i="26"/>
  <c r="M25" i="26"/>
  <c r="M24" i="26"/>
  <c r="M23" i="26"/>
  <c r="M22" i="26"/>
  <c r="M21" i="26"/>
  <c r="M20" i="26"/>
  <c r="M19" i="26"/>
  <c r="M18" i="26"/>
  <c r="M113" i="26" l="1"/>
  <c r="D126" i="26"/>
  <c r="H79" i="26"/>
  <c r="Q81" i="26"/>
  <c r="M125" i="26"/>
  <c r="H115" i="26"/>
  <c r="M111" i="26"/>
  <c r="O64" i="26"/>
  <c r="O68" i="26"/>
  <c r="Q80" i="26"/>
  <c r="D85" i="26"/>
  <c r="H86" i="26" s="1"/>
  <c r="L114" i="26"/>
  <c r="M109" i="26" s="1"/>
  <c r="D123" i="26"/>
  <c r="H124" i="26" s="1"/>
  <c r="O71" i="26"/>
  <c r="D81" i="26"/>
  <c r="Q85" i="26"/>
  <c r="Q88" i="26" s="1"/>
  <c r="H112" i="26"/>
  <c r="M123" i="26"/>
  <c r="D124" i="26"/>
  <c r="O133" i="26"/>
  <c r="K40" i="26"/>
  <c r="K41" i="26" s="1"/>
  <c r="M54" i="26"/>
  <c r="M56" i="26" s="1"/>
  <c r="H93" i="26"/>
  <c r="H101" i="26"/>
  <c r="H108" i="26"/>
  <c r="H110" i="26"/>
  <c r="O130" i="26"/>
  <c r="O134" i="26"/>
  <c r="O63" i="26"/>
  <c r="O72" i="26" s="1"/>
  <c r="D83" i="26"/>
  <c r="H82" i="26" s="1"/>
  <c r="H96" i="26"/>
  <c r="H104" i="26"/>
  <c r="P108" i="26"/>
  <c r="M110" i="26" l="1"/>
  <c r="O136" i="26"/>
  <c r="D86" i="26"/>
  <c r="M112" i="26"/>
  <c r="M108" i="26"/>
  <c r="M114" i="26" l="1"/>
  <c r="F83" i="25" l="1"/>
  <c r="D83" i="25" l="1"/>
  <c r="M23" i="25"/>
  <c r="M24" i="25"/>
  <c r="M25" i="25"/>
  <c r="M26" i="25"/>
  <c r="M22" i="25"/>
  <c r="M21" i="25"/>
  <c r="M20" i="25"/>
  <c r="M19" i="25"/>
  <c r="M18" i="25"/>
  <c r="L27" i="25" l="1"/>
  <c r="K27" i="25"/>
  <c r="K41" i="25" l="1"/>
  <c r="K42" i="25" s="1"/>
  <c r="M27" i="25"/>
  <c r="M159" i="25"/>
  <c r="O154" i="25" s="1"/>
  <c r="D156" i="25"/>
  <c r="L147" i="25"/>
  <c r="C149" i="25"/>
  <c r="D146" i="25" s="1"/>
  <c r="M138" i="25"/>
  <c r="F127" i="25"/>
  <c r="L125" i="25"/>
  <c r="L123" i="25"/>
  <c r="C135" i="25" s="1"/>
  <c r="F136" i="25"/>
  <c r="O134" i="25" l="1"/>
  <c r="O135" i="25"/>
  <c r="O136" i="25"/>
  <c r="O137" i="25"/>
  <c r="O132" i="25"/>
  <c r="O133" i="25"/>
  <c r="G134" i="25"/>
  <c r="G133" i="25"/>
  <c r="G135" i="25"/>
  <c r="O155" i="25"/>
  <c r="O156" i="25"/>
  <c r="O157" i="25"/>
  <c r="O158" i="25"/>
  <c r="O152" i="25"/>
  <c r="O153" i="25"/>
  <c r="D144" i="25"/>
  <c r="D145" i="25"/>
  <c r="H147" i="25" s="1"/>
  <c r="D147" i="25"/>
  <c r="D148" i="25"/>
  <c r="L126" i="25"/>
  <c r="L124" i="25"/>
  <c r="C134" i="25" s="1"/>
  <c r="L121" i="25"/>
  <c r="L122" i="25"/>
  <c r="C98" i="25"/>
  <c r="M83" i="25"/>
  <c r="O80" i="25" s="1"/>
  <c r="M69" i="25"/>
  <c r="O64" i="25" s="1"/>
  <c r="O54" i="25"/>
  <c r="Q50" i="25" s="1"/>
  <c r="H60" i="25"/>
  <c r="H57" i="25"/>
  <c r="H136" i="25" l="1"/>
  <c r="C133" i="25"/>
  <c r="C136" i="25" s="1"/>
  <c r="O159" i="25"/>
  <c r="D149" i="25"/>
  <c r="D95" i="25"/>
  <c r="M144" i="25"/>
  <c r="M146" i="25"/>
  <c r="M145" i="25"/>
  <c r="D96" i="25"/>
  <c r="D97" i="25"/>
  <c r="H98" i="25" s="1"/>
  <c r="O81" i="25"/>
  <c r="D91" i="25"/>
  <c r="D92" i="25"/>
  <c r="D93" i="25"/>
  <c r="D94" i="25"/>
  <c r="O79" i="25"/>
  <c r="O82" i="25"/>
  <c r="O78" i="25"/>
  <c r="O77" i="25"/>
  <c r="O76" i="25"/>
  <c r="O75" i="25"/>
  <c r="O74" i="25"/>
  <c r="Q51" i="25"/>
  <c r="Q52" i="25"/>
  <c r="O65" i="25"/>
  <c r="Q53" i="25"/>
  <c r="H94" i="25" l="1"/>
  <c r="H91" i="25"/>
  <c r="M147" i="25"/>
  <c r="Q54" i="25"/>
  <c r="D98" i="25"/>
  <c r="O83" i="25"/>
  <c r="O102" i="25" l="1"/>
  <c r="O94" i="25"/>
  <c r="E83" i="25"/>
  <c r="H81" i="25"/>
  <c r="H82" i="25"/>
  <c r="H79" i="25"/>
  <c r="H77" i="25"/>
  <c r="H80" i="25"/>
  <c r="H78" i="25"/>
  <c r="H76" i="25"/>
  <c r="H74" i="25"/>
  <c r="H75" i="25"/>
  <c r="H73" i="25"/>
  <c r="H72" i="25"/>
  <c r="H71" i="25"/>
  <c r="L54" i="25"/>
  <c r="H70" i="25"/>
  <c r="H69" i="25"/>
  <c r="H68" i="25"/>
  <c r="H67" i="25"/>
  <c r="H66" i="25"/>
  <c r="H65" i="25"/>
  <c r="H64" i="25"/>
  <c r="H63" i="25"/>
  <c r="H62" i="25"/>
  <c r="H61" i="25"/>
  <c r="H59" i="25"/>
  <c r="H58" i="25"/>
  <c r="H83" i="25" l="1"/>
  <c r="Q93" i="25"/>
  <c r="Q92" i="25"/>
  <c r="Q91" i="25"/>
  <c r="Q101" i="25"/>
  <c r="Q100" i="25"/>
  <c r="Q99" i="25"/>
  <c r="O63" i="25"/>
  <c r="O62" i="25"/>
  <c r="O61" i="25"/>
  <c r="O60" i="25"/>
  <c r="O68" i="25"/>
  <c r="O67" i="25"/>
  <c r="O66" i="25"/>
  <c r="M53" i="25"/>
  <c r="M51" i="25"/>
  <c r="M50" i="25"/>
  <c r="M52" i="25"/>
  <c r="Q98" i="25"/>
  <c r="L127" i="25"/>
  <c r="D135" i="25" l="1"/>
  <c r="D134" i="25"/>
  <c r="D133" i="25"/>
  <c r="M126" i="25"/>
  <c r="O69" i="25"/>
  <c r="M54" i="25"/>
  <c r="Q94" i="25"/>
  <c r="M123" i="25"/>
  <c r="M121" i="25"/>
  <c r="M122" i="25"/>
  <c r="Q102" i="25"/>
  <c r="M125" i="25"/>
  <c r="M124" i="25"/>
  <c r="D136" i="25" l="1"/>
  <c r="M127" i="25"/>
  <c r="H119" i="25" l="1"/>
  <c r="H105" i="25"/>
  <c r="H116" i="25"/>
  <c r="H109" i="25"/>
  <c r="H108" i="25"/>
  <c r="H114" i="25"/>
  <c r="H111" i="25"/>
  <c r="H117" i="25"/>
  <c r="H124" i="25"/>
  <c r="H106" i="25"/>
  <c r="H120" i="25"/>
  <c r="H121" i="25"/>
  <c r="H125" i="25"/>
  <c r="H113" i="25"/>
  <c r="H122" i="25"/>
  <c r="H107" i="25"/>
  <c r="H110" i="25"/>
  <c r="H126" i="25"/>
  <c r="H112" i="25"/>
  <c r="H115" i="25"/>
  <c r="H118" i="25"/>
  <c r="H123" i="25"/>
  <c r="H104" i="25"/>
  <c r="H127" i="25" l="1"/>
  <c r="O138" i="25" l="1"/>
  <c r="E155" i="25"/>
  <c r="E154" i="25"/>
  <c r="E156" i="25" s="1"/>
</calcChain>
</file>

<file path=xl/sharedStrings.xml><?xml version="1.0" encoding="utf-8"?>
<sst xmlns="http://schemas.openxmlformats.org/spreadsheetml/2006/main" count="442" uniqueCount="230">
  <si>
    <t>%</t>
  </si>
  <si>
    <t>Total</t>
  </si>
  <si>
    <t>Var. %</t>
  </si>
  <si>
    <t>Otros</t>
  </si>
  <si>
    <t>Amazonas</t>
  </si>
  <si>
    <t>Ancash</t>
  </si>
  <si>
    <t>Apurimac</t>
  </si>
  <si>
    <t>Arequipa</t>
  </si>
  <si>
    <t>Ayacucho</t>
  </si>
  <si>
    <t>Cajamarca</t>
  </si>
  <si>
    <t>Cusco</t>
  </si>
  <si>
    <t>Huancavelica</t>
  </si>
  <si>
    <t>Ica</t>
  </si>
  <si>
    <t>La Libertad</t>
  </si>
  <si>
    <t>Lambayeque</t>
  </si>
  <si>
    <t>Loreto</t>
  </si>
  <si>
    <t>Madre de Dios</t>
  </si>
  <si>
    <t>Pasco</t>
  </si>
  <si>
    <t>Piura</t>
  </si>
  <si>
    <t>Puno</t>
  </si>
  <si>
    <t>San Martin</t>
  </si>
  <si>
    <t>Tacna</t>
  </si>
  <si>
    <t>Tumbes</t>
  </si>
  <si>
    <t>Ucayali</t>
  </si>
  <si>
    <t>Años</t>
  </si>
  <si>
    <t>Feminicidio</t>
  </si>
  <si>
    <t>Departamento</t>
  </si>
  <si>
    <t>Grupo de edad</t>
  </si>
  <si>
    <t>Enero</t>
  </si>
  <si>
    <t>Febrero</t>
  </si>
  <si>
    <t>Marzo</t>
  </si>
  <si>
    <t>Abril</t>
  </si>
  <si>
    <t>Mayo</t>
  </si>
  <si>
    <t>Junio</t>
  </si>
  <si>
    <t>Julio</t>
  </si>
  <si>
    <t>N°</t>
  </si>
  <si>
    <t>Otro familiar</t>
  </si>
  <si>
    <t>Callao</t>
  </si>
  <si>
    <t>Junín</t>
  </si>
  <si>
    <t>Moquegua</t>
  </si>
  <si>
    <t>SECCIÓN I: MAGNITUD DEL FEMINICIDIO</t>
  </si>
  <si>
    <t>Mes / año</t>
  </si>
  <si>
    <t>Acumulado
2009 - 2017</t>
  </si>
  <si>
    <t>2018 (*)</t>
  </si>
  <si>
    <t>Lima Metropolitana</t>
  </si>
  <si>
    <t>Lima Provincia</t>
  </si>
  <si>
    <t>Área</t>
  </si>
  <si>
    <t>Urbana</t>
  </si>
  <si>
    <t>Rural</t>
  </si>
  <si>
    <t>Urbana marginal</t>
  </si>
  <si>
    <t>Se desconoce</t>
  </si>
  <si>
    <t>Modalidad</t>
  </si>
  <si>
    <t>Acuchillamiento</t>
  </si>
  <si>
    <t>Asfixia / estrangulamiento</t>
  </si>
  <si>
    <t>Quemadura</t>
  </si>
  <si>
    <t>Lugar del hecho</t>
  </si>
  <si>
    <t>Casa de ambos</t>
  </si>
  <si>
    <t>Casa de familiar</t>
  </si>
  <si>
    <t>SECCIÓN II: PERFIL DE LA VICTIMA DE FEMINICIDIO</t>
  </si>
  <si>
    <t>Niñas y adolescentes</t>
  </si>
  <si>
    <t>Estaba gestando</t>
  </si>
  <si>
    <t>Si</t>
  </si>
  <si>
    <t>No</t>
  </si>
  <si>
    <t>Adultas</t>
  </si>
  <si>
    <t>15 - 17 años</t>
  </si>
  <si>
    <t>18 - 29 años</t>
  </si>
  <si>
    <t>30 - 59 años</t>
  </si>
  <si>
    <t>60 años a más</t>
  </si>
  <si>
    <t>Adultas mayores</t>
  </si>
  <si>
    <t>Número de hijos/as</t>
  </si>
  <si>
    <t>Ninguno</t>
  </si>
  <si>
    <t>1 a 3 hijos/as</t>
  </si>
  <si>
    <t>De 4 hijos/as a más</t>
  </si>
  <si>
    <t>Vinculo relacional</t>
  </si>
  <si>
    <t>Esposo</t>
  </si>
  <si>
    <t>Conviviente</t>
  </si>
  <si>
    <t>Pareja sexual sin hijos</t>
  </si>
  <si>
    <t>Enamorado/novio que no es pareja sexual</t>
  </si>
  <si>
    <t>Ex esposo</t>
  </si>
  <si>
    <t>Ex conviviente</t>
  </si>
  <si>
    <t>Ex enamorado</t>
  </si>
  <si>
    <t>Progenitor de su hijo pero no han vivido juntos</t>
  </si>
  <si>
    <t>Padre</t>
  </si>
  <si>
    <t>Padrastro</t>
  </si>
  <si>
    <t>Hermano</t>
  </si>
  <si>
    <t>Hijastro</t>
  </si>
  <si>
    <t>Hijo</t>
  </si>
  <si>
    <t>Abuelo</t>
  </si>
  <si>
    <t>Cuñado</t>
  </si>
  <si>
    <t>Suegro</t>
  </si>
  <si>
    <t>Yerno</t>
  </si>
  <si>
    <t>Vinculo</t>
  </si>
  <si>
    <t>Pareja</t>
  </si>
  <si>
    <t>Compañero de trabajo</t>
  </si>
  <si>
    <t>Ex pareja</t>
  </si>
  <si>
    <t>Amigo</t>
  </si>
  <si>
    <t>Familiar</t>
  </si>
  <si>
    <t>Pretendiente</t>
  </si>
  <si>
    <t>Conocido</t>
  </si>
  <si>
    <t>Otro</t>
  </si>
  <si>
    <t>Desconocido</t>
  </si>
  <si>
    <t>Escenario</t>
  </si>
  <si>
    <t>Medidas</t>
  </si>
  <si>
    <t>Intimo</t>
  </si>
  <si>
    <t>Separación</t>
  </si>
  <si>
    <t>Se fue a vivir a otro lugar</t>
  </si>
  <si>
    <t>Logro medidas de protección</t>
  </si>
  <si>
    <t>Alcohol / drogas</t>
  </si>
  <si>
    <t>Adulto</t>
  </si>
  <si>
    <t>Situación después del hecho</t>
  </si>
  <si>
    <t>Libre / en investigación</t>
  </si>
  <si>
    <t>Prófugo</t>
  </si>
  <si>
    <t>Sin información</t>
  </si>
  <si>
    <t>Aplastamiento</t>
  </si>
  <si>
    <t>Decapitación</t>
  </si>
  <si>
    <t>Disparo</t>
  </si>
  <si>
    <t>Golpes diversos</t>
  </si>
  <si>
    <t>Casa de persona agresora</t>
  </si>
  <si>
    <t>Casa de víctima</t>
  </si>
  <si>
    <t>Hotel / hostal</t>
  </si>
  <si>
    <t>Lugar desolado (lejano)</t>
  </si>
  <si>
    <t>No intimo</t>
  </si>
  <si>
    <t>Situación laboral</t>
  </si>
  <si>
    <t>Si cuenta con ocupación</t>
  </si>
  <si>
    <t>No cuenta con ocupación</t>
  </si>
  <si>
    <t>Detenido (sin sentencia)</t>
  </si>
  <si>
    <r>
      <t xml:space="preserve">Elaboración: </t>
    </r>
    <r>
      <rPr>
        <sz val="10"/>
        <color theme="1"/>
        <rFont val="Arial"/>
        <family val="2"/>
      </rPr>
      <t>Unidad de Generación de Información y Gestión del Conocimiento</t>
    </r>
  </si>
  <si>
    <r>
      <t>REPORTE ESTADÍSTICO DE CASOS DE VÍCTIMAS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</si>
  <si>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Lugar donde ocurrió el hecho</t>
    </r>
  </si>
  <si>
    <t>SECCIÓN II: PERFIL DEL AGRESOR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</si>
  <si>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Casos de feminicidio según grupo de edad del agresor</t>
    </r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</si>
  <si>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Situación laboral del agresor</t>
    </r>
  </si>
  <si>
    <r>
      <t xml:space="preserve">1/ </t>
    </r>
    <r>
      <rPr>
        <i/>
        <sz val="11"/>
        <color theme="1"/>
        <rFont val="Calibri"/>
        <family val="2"/>
        <scheme val="minor"/>
      </rPr>
      <t>Según Resolución Vice-Ministerial N° 003-2009-MIMDES</t>
    </r>
  </si>
  <si>
    <r>
      <t xml:space="preserve">Fuente: </t>
    </r>
    <r>
      <rPr>
        <sz val="10"/>
        <color theme="1"/>
        <rFont val="Arial"/>
        <family val="2"/>
      </rPr>
      <t>Registro de casos de víctimas de feminicidio atendidos por los CEM / UGIGC / PNCVFS / MIMP</t>
    </r>
  </si>
  <si>
    <r>
      <t xml:space="preserve">Perú: </t>
    </r>
    <r>
      <rPr>
        <sz val="9"/>
        <color theme="1"/>
        <rFont val="Arial"/>
        <family val="2"/>
      </rPr>
      <t>Casos de víctimas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</si>
  <si>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víctimas de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feminicidio atendidos por los CEM según mes de ocurrencia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</si>
  <si>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víctimas de feminicidio atendidos por los CEM según año</t>
    </r>
  </si>
  <si>
    <r>
      <t xml:space="preserve">Nota: </t>
    </r>
    <r>
      <rPr>
        <i/>
        <sz val="8"/>
        <color theme="1"/>
        <rFont val="Arial"/>
        <family val="2"/>
      </rPr>
      <t>Se cuenta con un caso atendido por un CEM del departamento de Tacna cuyo hecho ocurrio en el año 2016, y que el CEM toma conocimiento en el mes de abril del 2018.</t>
    </r>
  </si>
  <si>
    <r>
      <t>El</t>
    </r>
    <r>
      <rPr>
        <b/>
        <i/>
        <sz val="9"/>
        <color theme="1"/>
        <rFont val="Arial"/>
        <family val="2"/>
      </rPr>
      <t xml:space="preserve"> FEMINICIDIO</t>
    </r>
    <r>
      <rPr>
        <i/>
        <sz val="9"/>
        <color theme="1"/>
        <rFont val="Arial"/>
        <family val="2"/>
      </rPr>
      <t xml:space="preserve">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</si>
  <si>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Modalidad del caso de la víctima de feminicidio</t>
    </r>
  </si>
  <si>
    <t>Envenenamiento</t>
  </si>
  <si>
    <t>Calle - vía pública</t>
  </si>
  <si>
    <t>Centro de labores de la víctima</t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</si>
  <si>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Casos de la víctima de feminicidio según grupo de edad de la víctima</t>
    </r>
  </si>
  <si>
    <t>0 a 5 años</t>
  </si>
  <si>
    <t>6 a 11 años</t>
  </si>
  <si>
    <t>12 a 14 años</t>
  </si>
  <si>
    <t>15 a 17 años</t>
  </si>
  <si>
    <t>18 a 29 años</t>
  </si>
  <si>
    <t>30 a 59 años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</si>
  <si>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víctimas de feminicidio en estado de gestación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</si>
  <si>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hijos/as (menores de edad - vivos)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</si>
  <si>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víctimas de feminicidio según vinculo relacional</t>
    </r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</si>
  <si>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víctimas de feminicidio según vinculo relacional</t>
    </r>
  </si>
  <si>
    <r>
      <t xml:space="preserve">Cuadro N° 12: </t>
    </r>
    <r>
      <rPr>
        <sz val="9"/>
        <color indexed="8"/>
        <rFont val="Arial"/>
        <family val="2"/>
      </rPr>
      <t>Casos de víctimas de feminicidio atendidos por los CEM según escenario</t>
    </r>
  </si>
  <si>
    <r>
      <t xml:space="preserve">Cuadro N° 13: </t>
    </r>
    <r>
      <rPr>
        <sz val="9"/>
        <color indexed="8"/>
        <rFont val="Arial"/>
        <family val="2"/>
      </rPr>
      <t>Medidas que tomo la victima de feminicidio previamente antes de que ocurra el hecho</t>
    </r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</si>
  <si>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>: Casos de feminicidio según el estado del agresor (alcohol/drogas)</t>
    </r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</si>
  <si>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Situación del agresor después del hecho</t>
    </r>
  </si>
  <si>
    <t>Sentenciado</t>
  </si>
  <si>
    <t>Agosto</t>
  </si>
  <si>
    <t>Huánuco</t>
  </si>
  <si>
    <t>Denuncia (policial o fiscal)</t>
  </si>
  <si>
    <r>
      <rPr>
        <b/>
        <sz val="9"/>
        <color theme="1"/>
        <rFont val="Arial"/>
        <family val="2"/>
      </rPr>
      <t>Cuadro N° 3</t>
    </r>
    <r>
      <rPr>
        <sz val="9"/>
        <color theme="1"/>
        <rFont val="Arial"/>
        <family val="2"/>
      </rPr>
      <t>: Casos de víctimas de feminicidio según área de ocurrencia</t>
    </r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</si>
  <si>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>: Ranking de los departamentos con mayor casos de víctimas de feminicidio atendidos por los Centros Emergencia Mujer. 2009 - 2018</t>
    </r>
  </si>
  <si>
    <t>Setiembre</t>
  </si>
  <si>
    <t>Periodo: Enero a Setiembre, 2018</t>
  </si>
  <si>
    <r>
      <t>2018</t>
    </r>
    <r>
      <rPr>
        <b/>
        <sz val="9"/>
        <color theme="1"/>
        <rFont val="Arial"/>
        <family val="2"/>
      </rPr>
      <t xml:space="preserve"> </t>
    </r>
    <r>
      <rPr>
        <b/>
        <vertAlign val="superscript"/>
        <sz val="9"/>
        <color theme="1"/>
        <rFont val="Arial"/>
        <family val="2"/>
      </rPr>
      <t>a/</t>
    </r>
  </si>
  <si>
    <t>a/ Casos reportados al 30 de setiembre de 2018</t>
  </si>
  <si>
    <t>(*) Casos reportados al 30 de setiembre de 2018</t>
  </si>
  <si>
    <r>
      <t xml:space="preserve">2018 </t>
    </r>
    <r>
      <rPr>
        <b/>
        <vertAlign val="superscript"/>
        <sz val="9"/>
        <color theme="0"/>
        <rFont val="Arial"/>
        <family val="2"/>
      </rPr>
      <t>a/</t>
    </r>
  </si>
  <si>
    <t>Cometió suicidio</t>
  </si>
  <si>
    <t>Prisionero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</si>
  <si>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fallecida, víctima de feminicidio.</t>
    </r>
  </si>
  <si>
    <r>
      <t>REPORTE ESTADÍSTICO DE CASOS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DE TENTATIVAS DE FEMINICIDIO ATENDIDOS POR LOS CENTROS EMERGENCIA MUJER</t>
    </r>
  </si>
  <si>
    <t>Periodo: Enero - Setiembre 2018</t>
  </si>
  <si>
    <r>
      <t xml:space="preserve">LA </t>
    </r>
    <r>
      <rPr>
        <b/>
        <sz val="9"/>
        <color theme="1"/>
        <rFont val="Arial"/>
        <family val="2"/>
      </rPr>
      <t>TENTATIVA DE FEMINICIDIO</t>
    </r>
    <r>
      <rPr>
        <sz val="9"/>
        <color theme="1"/>
        <rFont val="Arial"/>
        <family val="2"/>
      </rPr>
      <t xml:space="preserve"> es la situación donde las mujeres salvarón de morir,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  </r>
  </si>
  <si>
    <t>SECCIÓN I: MAGNITUD DE LOS CASOS DE TENTATIVA DE FEMINICIDIO ATENDIDOS POR LOS CENTROS EMERGENCIA MUJER</t>
  </si>
  <si>
    <r>
      <t xml:space="preserve">Perú: </t>
    </r>
    <r>
      <rPr>
        <sz val="9"/>
        <color theme="1"/>
        <rFont val="Arial"/>
        <family val="2"/>
      </rPr>
      <t>Casos de tentativa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</si>
  <si>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tentativa feminicidio por mes de ocurrencia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</si>
  <si>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tentativa de feminicidio según año</t>
    </r>
  </si>
  <si>
    <t>Tentativa de feminicidio</t>
  </si>
  <si>
    <r>
      <t xml:space="preserve">2018 </t>
    </r>
    <r>
      <rPr>
        <b/>
        <vertAlign val="superscript"/>
        <sz val="9"/>
        <color theme="1"/>
        <rFont val="Arial"/>
        <family val="2"/>
      </rPr>
      <t>a/</t>
    </r>
  </si>
  <si>
    <r>
      <rPr>
        <b/>
        <i/>
        <sz val="7.5"/>
        <color theme="1"/>
        <rFont val="Arial"/>
        <family val="2"/>
      </rPr>
      <t xml:space="preserve">a/ </t>
    </r>
    <r>
      <rPr>
        <i/>
        <sz val="7.5"/>
        <color theme="1"/>
        <rFont val="Arial"/>
        <family val="2"/>
      </rPr>
      <t>Casos reportados al 30 de setiembre de 2018</t>
    </r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</si>
  <si>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 con mayor casos de tentativa de feminicidio atendidos por los Centros Emergencia Mujer.
Periodo: Año 2009 - Setiembre 2018</t>
    </r>
  </si>
  <si>
    <t>Junin</t>
  </si>
  <si>
    <t>Huanuco</t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</si>
  <si>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tentativa de feminicidio según área de residencia de la persona usuaria.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</si>
  <si>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Lugar donde ocurrió el hecho de tentativa de feminicidio</t>
    </r>
  </si>
  <si>
    <t>Casa de la persona usuaria</t>
  </si>
  <si>
    <t>Casa de la persona agresora</t>
  </si>
  <si>
    <t>Centro de labores de la usuaria</t>
  </si>
  <si>
    <t>Calle via publica</t>
  </si>
  <si>
    <t>Hotel / Hostal</t>
  </si>
  <si>
    <t>Centro Poblado</t>
  </si>
  <si>
    <t>Lugar desolado</t>
  </si>
  <si>
    <t>Otro lugar</t>
  </si>
  <si>
    <t>Sin datos</t>
  </si>
  <si>
    <t>SECCIÓN II: PERFIL DE LA VÍCTIMA DE TENTATIVA DE FEMINICIDIO ATENDIDA POR EL CENTRO EMERGENCIA MUJER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</si>
  <si>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Casos de tentativa de feminicidio según grupo de edad de la victima</t>
    </r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</si>
  <si>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Número de víctimas que estuvieron gestando al momento de acudir al CEM</t>
    </r>
  </si>
  <si>
    <t>0 - 5 años</t>
  </si>
  <si>
    <t>6 - 11 años</t>
  </si>
  <si>
    <t>12 - 14 años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</si>
  <si>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hijos/as vivos/as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</si>
  <si>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Casos de tentativa de feminicidio según vinculo relacional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</si>
  <si>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tentativa de feminicidio según vinculo relacional</t>
    </r>
  </si>
  <si>
    <t>Sin dato</t>
  </si>
  <si>
    <t>SECCIÓN II: PERFIL DEL PRESUNTO AGRESOR DE TENTATIVA DE FEMINICIDIO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</si>
  <si>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tentativa de feminicidio según grupos de edad del presunto agresor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</si>
  <si>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Estado del presunto agresor en la última agresión</t>
    </r>
  </si>
  <si>
    <t>Grupos de edad</t>
  </si>
  <si>
    <t>Estado</t>
  </si>
  <si>
    <t>14 - 17 años</t>
  </si>
  <si>
    <t>Sobrio</t>
  </si>
  <si>
    <t>Efectos de alcohol</t>
  </si>
  <si>
    <t>Efectos de droga</t>
  </si>
  <si>
    <t>Ambos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</si>
  <si>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</si>
  <si>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>: Ocupación del presunto agresor</t>
    </r>
  </si>
  <si>
    <t>Situación Laboral</t>
  </si>
  <si>
    <t>Con ocupación</t>
  </si>
  <si>
    <t>Sin ocupación</t>
  </si>
  <si>
    <t>Profugo</t>
  </si>
  <si>
    <t>Libre en investigación</t>
  </si>
  <si>
    <t>Se suicido</t>
  </si>
  <si>
    <t>Otra situación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</si>
  <si>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morir.</t>
    </r>
  </si>
  <si>
    <r>
      <t xml:space="preserve">1/ </t>
    </r>
    <r>
      <rPr>
        <i/>
        <sz val="10"/>
        <color theme="1"/>
        <rFont val="Calibri"/>
        <family val="2"/>
        <scheme val="minor"/>
      </rPr>
      <t>Todos los casos se refieren a procesos validados como tentativa de feminicidio.</t>
    </r>
  </si>
  <si>
    <r>
      <t xml:space="preserve">Fuente: </t>
    </r>
    <r>
      <rPr>
        <i/>
        <sz val="10"/>
        <color theme="1"/>
        <rFont val="Arial"/>
        <family val="2"/>
      </rPr>
      <t>Registro de casos de tentativa de feminicidio atendidos por los CEM / UGIGC / PNCVFS / MIMP</t>
    </r>
  </si>
  <si>
    <r>
      <t xml:space="preserve">Elaboración: </t>
    </r>
    <r>
      <rPr>
        <i/>
        <sz val="10"/>
        <color theme="1"/>
        <rFont val="Arial"/>
        <family val="2"/>
      </rPr>
      <t>Unidad de Generación de Información y Gestión del Conocimiento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</si>
</sst>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* #,##0.00_ ;_ * \-#,##0.00_ ;_ * &quot;-&quot;??_ ;_ @_ 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theme="0"/>
      <name val="Arial"/>
      <family val="2"/>
    </font>
    <font>
      <b/>
      <sz val="9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i/>
      <sz val="9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8"/>
      <color theme="1"/>
      <name val="Arial"/>
      <family val="2"/>
    </font>
    <font>
      <b/>
      <sz val="9"/>
      <color rgb="FFC00000"/>
      <name val="Arial"/>
      <family val="2"/>
    </font>
    <font>
      <sz val="9"/>
      <color indexed="8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vertAlign val="superscript"/>
      <sz val="16"/>
      <color theme="0"/>
      <name val="Arial"/>
      <family val="2"/>
    </font>
    <font>
      <b/>
      <i/>
      <sz val="7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1"/>
      <name val="Arial"/>
      <family val="2"/>
    </font>
    <font>
      <b/>
      <sz val="11"/>
      <color rgb="FFC00000"/>
      <name val="Arial"/>
      <family val="2"/>
    </font>
    <font>
      <b/>
      <vertAlign val="superscript"/>
      <sz val="9"/>
      <color theme="1"/>
      <name val="Arial"/>
      <family val="2"/>
    </font>
    <font>
      <b/>
      <vertAlign val="superscript"/>
      <sz val="9"/>
      <color theme="0"/>
      <name val="Arial"/>
      <family val="2"/>
    </font>
    <font>
      <b/>
      <sz val="7.5"/>
      <color theme="0"/>
      <name val="Arial"/>
      <family val="2"/>
    </font>
    <font>
      <i/>
      <sz val="7.5"/>
      <color theme="1"/>
      <name val="Arial"/>
      <family val="2"/>
    </font>
    <font>
      <b/>
      <i/>
      <sz val="7.5"/>
      <color theme="1"/>
      <name val="Arial"/>
      <family val="2"/>
    </font>
    <font>
      <b/>
      <sz val="8"/>
      <color theme="0"/>
      <name val="Arial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rgb="FF00206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>
      <alignment vertical="center"/>
    </xf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</cellStyleXfs>
  <cellXfs count="271">
    <xf numFmtId="0" fontId="0" fillId="0" borderId="0" xfId="0"/>
    <xf numFmtId="0" fontId="12" fillId="7" borderId="0" xfId="0" applyFont="1" applyFill="1" applyAlignment="1">
      <alignment vertical="center"/>
    </xf>
    <xf numFmtId="0" fontId="12" fillId="7" borderId="0" xfId="0" applyFont="1" applyFill="1" applyAlignment="1">
      <alignment horizontal="center"/>
    </xf>
    <xf numFmtId="0" fontId="12" fillId="7" borderId="0" xfId="0" applyFont="1" applyFill="1"/>
    <xf numFmtId="0" fontId="7" fillId="0" borderId="0" xfId="0" applyFont="1" applyFill="1" applyBorder="1"/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15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/>
    <xf numFmtId="0" fontId="7" fillId="0" borderId="0" xfId="0" applyFont="1" applyFill="1"/>
    <xf numFmtId="0" fontId="6" fillId="0" borderId="0" xfId="0" applyFont="1"/>
    <xf numFmtId="0" fontId="4" fillId="0" borderId="0" xfId="0" applyFont="1" applyFill="1" applyAlignment="1">
      <alignment horizontal="center" vertical="center"/>
    </xf>
    <xf numFmtId="9" fontId="6" fillId="0" borderId="0" xfId="9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9" fontId="6" fillId="0" borderId="0" xfId="9" applyFont="1" applyBorder="1" applyAlignment="1">
      <alignment horizontal="center" vertical="center"/>
    </xf>
    <xf numFmtId="0" fontId="7" fillId="0" borderId="0" xfId="0" applyFont="1" applyBorder="1"/>
    <xf numFmtId="0" fontId="16" fillId="0" borderId="0" xfId="0" applyFont="1"/>
    <xf numFmtId="0" fontId="4" fillId="5" borderId="0" xfId="0" applyFont="1" applyFill="1" applyAlignment="1">
      <alignment horizontal="right"/>
    </xf>
    <xf numFmtId="0" fontId="7" fillId="0" borderId="0" xfId="0" applyFont="1" applyAlignment="1">
      <alignment horizontal="right"/>
    </xf>
    <xf numFmtId="0" fontId="4" fillId="5" borderId="0" xfId="0" applyFont="1" applyFill="1" applyAlignment="1">
      <alignment horizontal="right" vertical="center" wrapText="1"/>
    </xf>
    <xf numFmtId="0" fontId="4" fillId="5" borderId="0" xfId="0" applyFont="1" applyFill="1" applyBorder="1" applyAlignment="1">
      <alignment horizontal="center"/>
    </xf>
    <xf numFmtId="3" fontId="4" fillId="5" borderId="1" xfId="9" applyNumberFormat="1" applyFont="1" applyFill="1" applyBorder="1" applyAlignment="1">
      <alignment horizontal="center"/>
    </xf>
    <xf numFmtId="9" fontId="4" fillId="0" borderId="0" xfId="9" applyFont="1" applyFill="1" applyBorder="1" applyAlignment="1">
      <alignment horizontal="right"/>
    </xf>
    <xf numFmtId="9" fontId="4" fillId="5" borderId="1" xfId="9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9" fontId="7" fillId="0" borderId="0" xfId="9" applyFont="1" applyFill="1" applyBorder="1" applyAlignment="1">
      <alignment horizontal="center"/>
    </xf>
    <xf numFmtId="0" fontId="4" fillId="7" borderId="0" xfId="0" applyFont="1" applyFill="1"/>
    <xf numFmtId="0" fontId="4" fillId="7" borderId="0" xfId="0" applyFont="1" applyFill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/>
    <xf numFmtId="0" fontId="7" fillId="0" borderId="0" xfId="0" applyFont="1" applyAlignment="1">
      <alignment wrapText="1"/>
    </xf>
    <xf numFmtId="0" fontId="4" fillId="5" borderId="0" xfId="0" applyFont="1" applyFill="1"/>
    <xf numFmtId="0" fontId="6" fillId="0" borderId="0" xfId="0" applyFont="1" applyAlignment="1">
      <alignment horizontal="left"/>
    </xf>
    <xf numFmtId="0" fontId="4" fillId="5" borderId="0" xfId="0" applyFont="1" applyFill="1" applyAlignment="1">
      <alignment wrapText="1"/>
    </xf>
    <xf numFmtId="9" fontId="7" fillId="0" borderId="0" xfId="9" applyFont="1" applyAlignment="1">
      <alignment horizontal="center"/>
    </xf>
    <xf numFmtId="9" fontId="7" fillId="0" borderId="0" xfId="9" applyFont="1" applyFill="1" applyAlignment="1">
      <alignment horizontal="center"/>
    </xf>
    <xf numFmtId="9" fontId="18" fillId="0" borderId="0" xfId="0" applyNumberFormat="1" applyFont="1" applyAlignment="1">
      <alignment horizontal="left"/>
    </xf>
    <xf numFmtId="0" fontId="8" fillId="5" borderId="1" xfId="0" applyFont="1" applyFill="1" applyBorder="1" applyAlignment="1">
      <alignment horizontal="center"/>
    </xf>
    <xf numFmtId="0" fontId="8" fillId="5" borderId="1" xfId="0" applyFont="1" applyFill="1" applyBorder="1"/>
    <xf numFmtId="0" fontId="16" fillId="0" borderId="0" xfId="0" applyFont="1" applyFill="1" applyBorder="1" applyAlignment="1">
      <alignment vertical="top"/>
    </xf>
    <xf numFmtId="9" fontId="4" fillId="0" borderId="0" xfId="9" applyFont="1" applyFill="1" applyAlignment="1">
      <alignment horizontal="center"/>
    </xf>
    <xf numFmtId="0" fontId="7" fillId="9" borderId="0" xfId="2" applyFont="1" applyFill="1" applyBorder="1" applyAlignment="1">
      <alignment vertical="center"/>
    </xf>
    <xf numFmtId="0" fontId="7" fillId="9" borderId="0" xfId="2" applyFont="1" applyFill="1" applyBorder="1" applyAlignment="1">
      <alignment horizontal="center" vertical="center"/>
    </xf>
    <xf numFmtId="0" fontId="7" fillId="9" borderId="0" xfId="0" applyFont="1" applyFill="1" applyAlignment="1">
      <alignment horizontal="center"/>
    </xf>
    <xf numFmtId="9" fontId="7" fillId="9" borderId="0" xfId="9" applyFont="1" applyFill="1" applyAlignment="1">
      <alignment horizontal="center"/>
    </xf>
    <xf numFmtId="0" fontId="7" fillId="10" borderId="0" xfId="2" applyFont="1" applyFill="1" applyBorder="1" applyAlignment="1">
      <alignment vertical="center"/>
    </xf>
    <xf numFmtId="0" fontId="7" fillId="10" borderId="0" xfId="2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/>
    </xf>
    <xf numFmtId="9" fontId="7" fillId="10" borderId="0" xfId="9" applyFont="1" applyFill="1" applyAlignment="1">
      <alignment horizontal="center"/>
    </xf>
    <xf numFmtId="0" fontId="7" fillId="10" borderId="0" xfId="2" applyFont="1" applyFill="1" applyBorder="1" applyAlignment="1">
      <alignment horizontal="left" vertical="center"/>
    </xf>
    <xf numFmtId="0" fontId="7" fillId="3" borderId="0" xfId="2" applyFont="1" applyFill="1" applyBorder="1" applyAlignment="1">
      <alignment vertical="center"/>
    </xf>
    <xf numFmtId="0" fontId="7" fillId="3" borderId="0" xfId="2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9" fontId="7" fillId="3" borderId="0" xfId="9" applyFont="1" applyFill="1" applyAlignment="1">
      <alignment horizontal="center"/>
    </xf>
    <xf numFmtId="9" fontId="7" fillId="0" borderId="0" xfId="2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9" fontId="7" fillId="9" borderId="0" xfId="2" applyNumberFormat="1" applyFont="1" applyFill="1" applyBorder="1" applyAlignment="1">
      <alignment horizontal="center" vertical="center"/>
    </xf>
    <xf numFmtId="0" fontId="7" fillId="11" borderId="0" xfId="2" applyFont="1" applyFill="1" applyBorder="1" applyAlignment="1">
      <alignment vertical="center"/>
    </xf>
    <xf numFmtId="0" fontId="7" fillId="11" borderId="0" xfId="2" applyFont="1" applyFill="1" applyBorder="1" applyAlignment="1">
      <alignment horizontal="center" vertical="center"/>
    </xf>
    <xf numFmtId="0" fontId="7" fillId="11" borderId="0" xfId="0" applyFont="1" applyFill="1" applyAlignment="1">
      <alignment horizontal="center"/>
    </xf>
    <xf numFmtId="9" fontId="7" fillId="11" borderId="0" xfId="9" applyFont="1" applyFill="1" applyAlignment="1">
      <alignment horizontal="center"/>
    </xf>
    <xf numFmtId="9" fontId="7" fillId="10" borderId="0" xfId="2" applyNumberFormat="1" applyFont="1" applyFill="1" applyBorder="1" applyAlignment="1">
      <alignment horizontal="center" vertical="center"/>
    </xf>
    <xf numFmtId="9" fontId="7" fillId="3" borderId="0" xfId="2" applyNumberFormat="1" applyFont="1" applyFill="1" applyBorder="1" applyAlignment="1">
      <alignment horizontal="center" vertical="center"/>
    </xf>
    <xf numFmtId="9" fontId="7" fillId="0" borderId="0" xfId="0" applyNumberFormat="1" applyFont="1" applyFill="1"/>
    <xf numFmtId="9" fontId="7" fillId="11" borderId="0" xfId="2" applyNumberFormat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vertical="center"/>
    </xf>
    <xf numFmtId="0" fontId="7" fillId="8" borderId="0" xfId="2" applyFont="1" applyFill="1" applyBorder="1" applyAlignment="1">
      <alignment vertical="center"/>
    </xf>
    <xf numFmtId="0" fontId="7" fillId="8" borderId="0" xfId="0" applyFont="1" applyFill="1" applyAlignment="1">
      <alignment horizontal="center"/>
    </xf>
    <xf numFmtId="9" fontId="7" fillId="8" borderId="0" xfId="0" applyNumberFormat="1" applyFont="1" applyFill="1" applyAlignment="1">
      <alignment horizontal="center"/>
    </xf>
    <xf numFmtId="9" fontId="4" fillId="0" borderId="0" xfId="0" applyNumberFormat="1" applyFont="1" applyFill="1" applyAlignment="1"/>
    <xf numFmtId="0" fontId="7" fillId="8" borderId="0" xfId="2" applyFont="1" applyFill="1" applyBorder="1" applyAlignment="1">
      <alignment horizontal="center" vertical="center"/>
    </xf>
    <xf numFmtId="9" fontId="7" fillId="8" borderId="0" xfId="9" applyFont="1" applyFill="1" applyAlignment="1">
      <alignment horizontal="center"/>
    </xf>
    <xf numFmtId="0" fontId="7" fillId="0" borderId="0" xfId="2" applyFont="1" applyFill="1" applyBorder="1" applyAlignment="1">
      <alignment vertical="center"/>
    </xf>
    <xf numFmtId="9" fontId="7" fillId="0" borderId="0" xfId="0" applyNumberFormat="1" applyFont="1" applyFill="1" applyAlignment="1">
      <alignment horizontal="center"/>
    </xf>
    <xf numFmtId="9" fontId="4" fillId="5" borderId="1" xfId="0" applyNumberFormat="1" applyFont="1" applyFill="1" applyBorder="1" applyAlignment="1">
      <alignment horizontal="center"/>
    </xf>
    <xf numFmtId="0" fontId="6" fillId="2" borderId="0" xfId="2" applyFont="1" applyFill="1" applyBorder="1" applyAlignment="1">
      <alignment wrapText="1"/>
    </xf>
    <xf numFmtId="0" fontId="4" fillId="0" borderId="0" xfId="0" applyFont="1" applyFill="1" applyBorder="1" applyAlignment="1"/>
    <xf numFmtId="0" fontId="4" fillId="0" borderId="0" xfId="0" applyFont="1" applyFill="1" applyAlignment="1">
      <alignment vertical="center"/>
    </xf>
    <xf numFmtId="1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" fontId="7" fillId="0" borderId="0" xfId="2" applyNumberFormat="1" applyFont="1" applyFill="1" applyBorder="1" applyAlignment="1">
      <alignment horizontal="center" vertical="center"/>
    </xf>
    <xf numFmtId="9" fontId="6" fillId="0" borderId="0" xfId="9" applyFont="1" applyFill="1" applyBorder="1" applyAlignment="1"/>
    <xf numFmtId="1" fontId="7" fillId="0" borderId="0" xfId="0" applyNumberFormat="1" applyFont="1" applyFill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1" fontId="4" fillId="5" borderId="1" xfId="9" applyNumberFormat="1" applyFont="1" applyFill="1" applyBorder="1" applyAlignment="1">
      <alignment horizontal="center"/>
    </xf>
    <xf numFmtId="0" fontId="14" fillId="0" borderId="0" xfId="0" applyFont="1"/>
    <xf numFmtId="0" fontId="7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/>
    <xf numFmtId="0" fontId="4" fillId="5" borderId="1" xfId="0" applyFont="1" applyFill="1" applyBorder="1" applyAlignment="1">
      <alignment horizontal="center"/>
    </xf>
    <xf numFmtId="9" fontId="4" fillId="5" borderId="1" xfId="9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4" fillId="5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2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5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7" fillId="0" borderId="0" xfId="0" applyFont="1" applyAlignment="1">
      <alignment horizontal="center"/>
    </xf>
    <xf numFmtId="0" fontId="4" fillId="5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7" fillId="0" borderId="0" xfId="0" applyFont="1" applyAlignment="1">
      <alignment wrapText="1"/>
    </xf>
    <xf numFmtId="0" fontId="17" fillId="0" borderId="0" xfId="0" applyFont="1" applyAlignment="1">
      <alignment vertical="top" wrapText="1"/>
    </xf>
    <xf numFmtId="0" fontId="23" fillId="0" borderId="0" xfId="0" applyFont="1" applyAlignment="1">
      <alignment horizontal="left" vertical="top"/>
    </xf>
    <xf numFmtId="9" fontId="4" fillId="5" borderId="0" xfId="9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" fillId="5" borderId="1" xfId="0" applyFont="1" applyFill="1" applyBorder="1"/>
    <xf numFmtId="0" fontId="8" fillId="0" borderId="0" xfId="0" applyFont="1"/>
    <xf numFmtId="0" fontId="6" fillId="2" borderId="0" xfId="2" applyFont="1" applyFill="1" applyBorder="1" applyAlignment="1">
      <alignment vertical="center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9" fontId="7" fillId="0" borderId="0" xfId="9" applyFont="1" applyAlignment="1">
      <alignment horizontal="center" vertical="center"/>
    </xf>
    <xf numFmtId="1" fontId="7" fillId="0" borderId="0" xfId="9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3" fontId="7" fillId="0" borderId="0" xfId="9" applyNumberFormat="1" applyFont="1" applyBorder="1" applyAlignment="1">
      <alignment horizontal="center" vertical="center"/>
    </xf>
    <xf numFmtId="9" fontId="7" fillId="0" borderId="0" xfId="9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3" fontId="7" fillId="0" borderId="0" xfId="9" applyNumberFormat="1" applyFont="1" applyFill="1" applyBorder="1" applyAlignment="1">
      <alignment horizontal="center" vertical="center"/>
    </xf>
    <xf numFmtId="9" fontId="7" fillId="0" borderId="0" xfId="9" applyFont="1" applyFill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9" fontId="7" fillId="0" borderId="2" xfId="9" applyFont="1" applyBorder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3" fontId="4" fillId="5" borderId="1" xfId="0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11" fillId="5" borderId="1" xfId="0" applyFont="1" applyFill="1" applyBorder="1" applyAlignment="1">
      <alignment vertical="center"/>
    </xf>
    <xf numFmtId="0" fontId="16" fillId="5" borderId="1" xfId="0" applyFont="1" applyFill="1" applyBorder="1" applyAlignment="1">
      <alignment vertical="center"/>
    </xf>
    <xf numFmtId="9" fontId="4" fillId="5" borderId="1" xfId="9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4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9" fontId="27" fillId="0" borderId="0" xfId="0" applyNumberFormat="1" applyFont="1" applyAlignment="1">
      <alignment horizontal="right" vertical="top"/>
    </xf>
    <xf numFmtId="0" fontId="14" fillId="0" borderId="0" xfId="0" applyFont="1" applyAlignment="1">
      <alignment horizontal="right"/>
    </xf>
    <xf numFmtId="9" fontId="7" fillId="2" borderId="0" xfId="9" applyNumberFormat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horizontal="center" vertical="center"/>
    </xf>
    <xf numFmtId="0" fontId="23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7" fillId="0" borderId="0" xfId="0" applyFont="1" applyAlignment="1">
      <alignment horizontal="left" vertical="center" wrapText="1"/>
    </xf>
    <xf numFmtId="0" fontId="4" fillId="5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9" fontId="7" fillId="0" borderId="0" xfId="9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24" fillId="0" borderId="0" xfId="0" applyFont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9" fontId="4" fillId="5" borderId="1" xfId="9" applyFont="1" applyFill="1" applyBorder="1" applyAlignment="1">
      <alignment horizontal="center"/>
    </xf>
    <xf numFmtId="9" fontId="7" fillId="0" borderId="0" xfId="9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6" fillId="2" borderId="0" xfId="2" applyFont="1" applyFill="1" applyBorder="1" applyAlignment="1">
      <alignment horizontal="left" wrapText="1"/>
    </xf>
    <xf numFmtId="0" fontId="4" fillId="5" borderId="0" xfId="0" applyFont="1" applyFill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9" fontId="6" fillId="0" borderId="0" xfId="9" applyFont="1" applyFill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9" fontId="7" fillId="0" borderId="0" xfId="9" applyFont="1" applyFill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wrapText="1"/>
    </xf>
    <xf numFmtId="9" fontId="4" fillId="5" borderId="1" xfId="9" applyFont="1" applyFill="1" applyBorder="1" applyAlignment="1">
      <alignment horizontal="center" wrapText="1"/>
    </xf>
    <xf numFmtId="0" fontId="4" fillId="5" borderId="0" xfId="0" applyFont="1" applyFill="1" applyAlignment="1">
      <alignment horizontal="center" wrapText="1"/>
    </xf>
    <xf numFmtId="0" fontId="23" fillId="0" borderId="0" xfId="0" applyFont="1" applyAlignment="1">
      <alignment horizontal="left" vertical="center" wrapText="1"/>
    </xf>
    <xf numFmtId="0" fontId="3" fillId="6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9" fillId="3" borderId="0" xfId="0" applyFont="1" applyFill="1" applyAlignment="1">
      <alignment horizontal="justify" vertical="center" wrapText="1"/>
    </xf>
    <xf numFmtId="0" fontId="10" fillId="0" borderId="0" xfId="0" applyFont="1" applyAlignment="1">
      <alignment horizontal="left" vertical="top" wrapText="1"/>
    </xf>
    <xf numFmtId="0" fontId="4" fillId="5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top"/>
    </xf>
    <xf numFmtId="0" fontId="0" fillId="0" borderId="0" xfId="0" applyFont="1" applyAlignment="1">
      <alignment horizontal="left" vertical="top" wrapText="1"/>
    </xf>
    <xf numFmtId="0" fontId="4" fillId="5" borderId="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3" borderId="0" xfId="0" applyFont="1" applyFill="1" applyAlignment="1">
      <alignment horizontal="justify" vertical="center" wrapText="1"/>
    </xf>
    <xf numFmtId="0" fontId="12" fillId="7" borderId="0" xfId="0" applyFont="1" applyFill="1" applyAlignment="1">
      <alignment horizontal="left" vertical="center"/>
    </xf>
    <xf numFmtId="0" fontId="15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 shrinkToFit="1"/>
    </xf>
    <xf numFmtId="0" fontId="30" fillId="5" borderId="0" xfId="0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7" fillId="4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 wrapText="1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4" fillId="5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9" fontId="4" fillId="0" borderId="0" xfId="9" applyFont="1" applyFill="1" applyBorder="1" applyAlignment="1">
      <alignment horizontal="right" vertical="center"/>
    </xf>
    <xf numFmtId="3" fontId="4" fillId="5" borderId="1" xfId="9" applyNumberFormat="1" applyFont="1" applyFill="1" applyBorder="1" applyAlignment="1">
      <alignment horizontal="right" vertical="center"/>
    </xf>
    <xf numFmtId="3" fontId="4" fillId="5" borderId="1" xfId="9" applyNumberFormat="1" applyFont="1" applyFill="1" applyBorder="1" applyAlignment="1">
      <alignment horizontal="center" vertical="center"/>
    </xf>
    <xf numFmtId="9" fontId="4" fillId="5" borderId="1" xfId="9" applyNumberFormat="1" applyFont="1" applyFill="1" applyBorder="1" applyAlignment="1">
      <alignment horizontal="center" vertical="center"/>
    </xf>
    <xf numFmtId="9" fontId="4" fillId="0" borderId="0" xfId="9" applyNumberFormat="1" applyFont="1" applyFill="1" applyBorder="1" applyAlignment="1">
      <alignment horizontal="center" vertical="center"/>
    </xf>
    <xf numFmtId="3" fontId="4" fillId="0" borderId="0" xfId="9" applyNumberFormat="1" applyFont="1" applyFill="1" applyBorder="1" applyAlignment="1">
      <alignment horizontal="center" vertical="center"/>
    </xf>
    <xf numFmtId="9" fontId="4" fillId="0" borderId="0" xfId="9" applyFont="1" applyFill="1" applyBorder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4" fillId="5" borderId="0" xfId="0" applyFont="1" applyFill="1" applyAlignment="1">
      <alignment vertical="center"/>
    </xf>
    <xf numFmtId="0" fontId="4" fillId="5" borderId="0" xfId="0" applyFont="1" applyFill="1" applyAlignment="1">
      <alignment vertical="center" wrapText="1"/>
    </xf>
    <xf numFmtId="9" fontId="18" fillId="0" borderId="0" xfId="0" applyNumberFormat="1" applyFont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center" vertical="center" wrapText="1"/>
    </xf>
    <xf numFmtId="9" fontId="4" fillId="5" borderId="1" xfId="9" applyFont="1" applyFill="1" applyBorder="1" applyAlignment="1">
      <alignment horizontal="center" vertical="center" wrapText="1"/>
    </xf>
    <xf numFmtId="9" fontId="4" fillId="0" borderId="0" xfId="9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9" fontId="7" fillId="0" borderId="2" xfId="9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6" fillId="9" borderId="0" xfId="2" applyFont="1" applyFill="1" applyBorder="1" applyAlignment="1">
      <alignment vertical="center"/>
    </xf>
    <xf numFmtId="0" fontId="7" fillId="9" borderId="0" xfId="0" applyFont="1" applyFill="1" applyAlignment="1">
      <alignment horizontal="center" vertical="center"/>
    </xf>
    <xf numFmtId="9" fontId="7" fillId="9" borderId="0" xfId="9" applyFont="1" applyFill="1" applyAlignment="1">
      <alignment horizontal="center" vertical="center"/>
    </xf>
    <xf numFmtId="0" fontId="6" fillId="10" borderId="0" xfId="2" applyFont="1" applyFill="1" applyBorder="1" applyAlignment="1">
      <alignment vertical="center"/>
    </xf>
    <xf numFmtId="0" fontId="7" fillId="10" borderId="0" xfId="0" applyFont="1" applyFill="1" applyAlignment="1">
      <alignment horizontal="center" vertical="center"/>
    </xf>
    <xf numFmtId="9" fontId="7" fillId="10" borderId="0" xfId="9" applyFont="1" applyFill="1" applyAlignment="1">
      <alignment horizontal="center" vertical="center"/>
    </xf>
    <xf numFmtId="0" fontId="6" fillId="10" borderId="0" xfId="2" applyFont="1" applyFill="1" applyBorder="1" applyAlignment="1">
      <alignment horizontal="left" vertical="center"/>
    </xf>
    <xf numFmtId="0" fontId="6" fillId="3" borderId="0" xfId="2" applyFont="1" applyFill="1" applyBorder="1" applyAlignment="1">
      <alignment vertical="center"/>
    </xf>
    <xf numFmtId="0" fontId="7" fillId="3" borderId="0" xfId="0" applyFont="1" applyFill="1" applyAlignment="1">
      <alignment horizontal="center" vertical="center"/>
    </xf>
    <xf numFmtId="9" fontId="7" fillId="3" borderId="0" xfId="9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11" borderId="0" xfId="2" applyFont="1" applyFill="1" applyBorder="1" applyAlignment="1">
      <alignment vertical="center"/>
    </xf>
    <xf numFmtId="0" fontId="7" fillId="11" borderId="0" xfId="0" applyFont="1" applyFill="1" applyAlignment="1">
      <alignment horizontal="center" vertical="center"/>
    </xf>
    <xf numFmtId="9" fontId="7" fillId="11" borderId="0" xfId="9" applyFont="1" applyFill="1" applyAlignment="1">
      <alignment horizontal="center" vertical="center"/>
    </xf>
    <xf numFmtId="9" fontId="7" fillId="0" borderId="0" xfId="0" applyNumberFormat="1" applyFont="1" applyFill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0" fontId="6" fillId="8" borderId="0" xfId="2" applyFont="1" applyFill="1" applyBorder="1" applyAlignment="1">
      <alignment vertical="center"/>
    </xf>
    <xf numFmtId="0" fontId="7" fillId="8" borderId="0" xfId="0" applyFont="1" applyFill="1" applyAlignment="1">
      <alignment horizontal="center" vertical="center"/>
    </xf>
    <xf numFmtId="9" fontId="7" fillId="8" borderId="0" xfId="0" applyNumberFormat="1" applyFont="1" applyFill="1" applyAlignment="1">
      <alignment horizontal="center" vertical="center"/>
    </xf>
    <xf numFmtId="9" fontId="4" fillId="0" borderId="0" xfId="0" applyNumberFormat="1" applyFont="1" applyFill="1" applyAlignment="1">
      <alignment vertical="center"/>
    </xf>
    <xf numFmtId="9" fontId="7" fillId="8" borderId="0" xfId="9" applyFont="1" applyFill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9" fontId="7" fillId="0" borderId="0" xfId="0" applyNumberFormat="1" applyFont="1" applyFill="1" applyAlignment="1">
      <alignment horizontal="center" vertical="center"/>
    </xf>
    <xf numFmtId="9" fontId="4" fillId="5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9" fontId="18" fillId="0" borderId="0" xfId="0" applyNumberFormat="1" applyFont="1" applyAlignment="1">
      <alignment horizontal="center" vertical="center"/>
    </xf>
    <xf numFmtId="0" fontId="33" fillId="5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4" fillId="5" borderId="1" xfId="0" applyFont="1" applyFill="1" applyBorder="1" applyAlignment="1">
      <alignment vertical="center"/>
    </xf>
    <xf numFmtId="1" fontId="4" fillId="5" borderId="1" xfId="9" applyNumberFormat="1" applyFont="1" applyFill="1" applyBorder="1" applyAlignment="1">
      <alignment horizontal="center" vertical="center"/>
    </xf>
    <xf numFmtId="9" fontId="4" fillId="5" borderId="1" xfId="9" applyFont="1" applyFill="1" applyBorder="1" applyAlignment="1">
      <alignment horizontal="center" vertical="center"/>
    </xf>
    <xf numFmtId="9" fontId="6" fillId="0" borderId="0" xfId="9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6" fillId="0" borderId="0" xfId="0" applyFont="1" applyAlignment="1">
      <alignment vertical="center"/>
    </xf>
  </cellXfs>
  <cellStyles count="15">
    <cellStyle name="Millares 2" xfId="1"/>
    <cellStyle name="Normal" xfId="0" builtinId="0"/>
    <cellStyle name="Normal 2" xfId="5"/>
    <cellStyle name="Normal 2 2" xfId="2"/>
    <cellStyle name="Normal 2 2 3" xfId="6"/>
    <cellStyle name="Normal 2 3" xfId="13"/>
    <cellStyle name="Normal 2 3 2" xfId="10"/>
    <cellStyle name="Normal 3 2" xfId="14"/>
    <cellStyle name="Porcentaje" xfId="9" builtinId="5"/>
    <cellStyle name="Porcentaje 10" xfId="7"/>
    <cellStyle name="Porcentaje 2" xfId="4"/>
    <cellStyle name="Porcentaje 3" xfId="3"/>
    <cellStyle name="Porcentaje 3 2" xfId="8"/>
    <cellStyle name="Porcentual 2" xfId="12"/>
    <cellStyle name="Porcentual 2 2" xfId="11"/>
  </cellStyles>
  <dxfs count="0"/>
  <tableStyles count="0" defaultTableStyle="TableStyleMedium2" defaultPivotStyle="PivotStyleLight16"/>
  <colors>
    <mruColors>
      <color rgb="FFB73F19"/>
      <color rgb="FF000000"/>
      <color rgb="FFFFF9E7"/>
      <color rgb="FFFFF5D9"/>
      <color rgb="FF3054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84728758989694"/>
          <c:y val="0.13125440728695167"/>
          <c:w val="0.47083601358047072"/>
          <c:h val="0.8674425355874916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F9-44D0-80CD-124CAB702E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F9-44D0-80CD-124CAB702E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F9-44D0-80CD-124CAB702E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6F9-44D0-80CD-124CAB702E5F}"/>
              </c:ext>
            </c:extLst>
          </c:dPt>
          <c:dLbls>
            <c:dLbl>
              <c:idx val="0"/>
              <c:layout>
                <c:manualLayout>
                  <c:x val="3.8623715491477598E-2"/>
                  <c:y val="8.2884357975554262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5676764042456"/>
                      <c:h val="0.138111345036613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6F9-44D0-80CD-124CAB702E5F}"/>
                </c:ext>
              </c:extLst>
            </c:dLbl>
            <c:dLbl>
              <c:idx val="1"/>
              <c:layout>
                <c:manualLayout>
                  <c:x val="8.0575196903303864E-2"/>
                  <c:y val="-1.6538606435567984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9-44D0-80CD-124CAB702E5F}"/>
                </c:ext>
              </c:extLst>
            </c:dLbl>
            <c:dLbl>
              <c:idx val="2"/>
              <c:layout>
                <c:manualLayout>
                  <c:x val="-6.1283488601395299E-2"/>
                  <c:y val="2.95793459090463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85444743934"/>
                      <c:h val="0.168421015406323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6F9-44D0-80CD-124CAB702E5F}"/>
                </c:ext>
              </c:extLst>
            </c:dLbl>
            <c:dLbl>
              <c:idx val="3"/>
              <c:layout>
                <c:manualLayout>
                  <c:x val="-5.3133053676967926E-2"/>
                  <c:y val="2.5420544782611129E-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42620704925061"/>
                      <c:h val="0.223157811250421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6F9-44D0-80CD-124CAB702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Feminicidio!$B$104:$B$107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Feminicidio!$F$104:$F$107</c:f>
              <c:numCache>
                <c:formatCode>General</c:formatCode>
                <c:ptCount val="4"/>
                <c:pt idx="0">
                  <c:v>8</c:v>
                </c:pt>
                <c:pt idx="1">
                  <c:v>28</c:v>
                </c:pt>
                <c:pt idx="2">
                  <c:v>12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F9-44D0-80CD-124CAB702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092311230287995"/>
          <c:y val="0.21299578516540854"/>
          <c:w val="0.70498451618376956"/>
          <c:h val="0.7870042148345914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8-42FB-A84B-9253588EA1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18-42FB-A84B-9253588EA1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18-42FB-A84B-9253588EA1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18-42FB-A84B-9253588EA14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118-42FB-A84B-9253588EA14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118-42FB-A84B-9253588EA144}"/>
              </c:ext>
            </c:extLst>
          </c:dPt>
          <c:dLbls>
            <c:dLbl>
              <c:idx val="0"/>
              <c:layout>
                <c:manualLayout>
                  <c:x val="-0.1054181076923421"/>
                  <c:y val="-0.15355658855896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613364531678747"/>
                      <c:h val="0.157136635443695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118-42FB-A84B-9253588EA144}"/>
                </c:ext>
              </c:extLst>
            </c:dLbl>
            <c:dLbl>
              <c:idx val="1"/>
              <c:layout>
                <c:manualLayout>
                  <c:x val="2.2976777624713371E-3"/>
                  <c:y val="-0.112657107528979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26494852496274"/>
                      <c:h val="0.173662099826547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118-42FB-A84B-9253588EA144}"/>
                </c:ext>
              </c:extLst>
            </c:dLbl>
            <c:dLbl>
              <c:idx val="2"/>
              <c:layout>
                <c:manualLayout>
                  <c:x val="-0.1283087028647851"/>
                  <c:y val="-2.198490248959843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05383277478471"/>
                      <c:h val="0.192447088221692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118-42FB-A84B-9253588EA144}"/>
                </c:ext>
              </c:extLst>
            </c:dLbl>
            <c:dLbl>
              <c:idx val="3"/>
              <c:layout>
                <c:manualLayout>
                  <c:x val="2.9869587641525652E-2"/>
                  <c:y val="-3.79118272866494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21920484407898"/>
                      <c:h val="0.188214792767367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118-42FB-A84B-9253588EA144}"/>
                </c:ext>
              </c:extLst>
            </c:dLbl>
            <c:dLbl>
              <c:idx val="4"/>
              <c:layout>
                <c:manualLayout>
                  <c:x val="4.9171107891052772E-2"/>
                  <c:y val="-9.29426592760242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0667020922688077"/>
                      <c:h val="8.737365660617724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118-42FB-A84B-9253588EA144}"/>
                </c:ext>
              </c:extLst>
            </c:dLbl>
            <c:dLbl>
              <c:idx val="5"/>
              <c:layout>
                <c:manualLayout>
                  <c:x val="-4.5993743957739342E-4"/>
                  <c:y val="-3.47326764877282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814723356560917"/>
                      <c:h val="9.56303955981405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118-42FB-A84B-9253588EA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Feminicidio!$K$121:$K$126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Feminicidio!$L$121:$L$126</c:f>
              <c:numCache>
                <c:formatCode>General</c:formatCode>
                <c:ptCount val="6"/>
                <c:pt idx="0">
                  <c:v>55</c:v>
                </c:pt>
                <c:pt idx="1">
                  <c:v>19</c:v>
                </c:pt>
                <c:pt idx="2">
                  <c:v>6</c:v>
                </c:pt>
                <c:pt idx="3">
                  <c:v>5</c:v>
                </c:pt>
                <c:pt idx="4">
                  <c:v>10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18-42FB-A84B-9253588E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99683130989246271"/>
        </c:manualLayout>
      </c:layout>
      <c:pieChart>
        <c:varyColors val="1"/>
        <c:ser>
          <c:idx val="0"/>
          <c:order val="0"/>
          <c:tx>
            <c:strRef>
              <c:f>Feminicidio!$L$143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D1-4D7F-9E56-D0A89956DBD0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D1-4D7F-9E56-D0A89956DBD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D1-4D7F-9E56-D0A89956DBD0}"/>
              </c:ext>
            </c:extLst>
          </c:dPt>
          <c:dLbls>
            <c:dLbl>
              <c:idx val="0"/>
              <c:layout>
                <c:manualLayout>
                  <c:x val="-0.1831961435812097"/>
                  <c:y val="0.13681936459766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413365023728341"/>
                      <c:h val="0.163376684923054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ED1-4D7F-9E56-D0A89956DBD0}"/>
                </c:ext>
              </c:extLst>
            </c:dLbl>
            <c:dLbl>
              <c:idx val="1"/>
              <c:layout>
                <c:manualLayout>
                  <c:x val="-0.18717300443623899"/>
                  <c:y val="-0.168377310785999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676511613430947"/>
                      <c:h val="0.271993003998887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ED1-4D7F-9E56-D0A89956DBD0}"/>
                </c:ext>
              </c:extLst>
            </c:dLbl>
            <c:dLbl>
              <c:idx val="2"/>
              <c:layout>
                <c:manualLayout>
                  <c:x val="0.13056714280673146"/>
                  <c:y val="0.116406425671524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10394268375329"/>
                      <c:h val="0.288075360679986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ED1-4D7F-9E56-D0A89956D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Feminicidio!$K$144:$K$146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información</c:v>
                </c:pt>
              </c:strCache>
            </c:strRef>
          </c:cat>
          <c:val>
            <c:numRef>
              <c:f>Feminicidio!$L$144:$L$146</c:f>
              <c:numCache>
                <c:formatCode>General</c:formatCode>
                <c:ptCount val="3"/>
                <c:pt idx="0">
                  <c:v>17</c:v>
                </c:pt>
                <c:pt idx="1">
                  <c:v>42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D1-4D7F-9E56-D0A89956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víctimas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364662546766007"/>
          <c:y val="5.721343655572434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7.3770214069485474E-2"/>
          <c:y val="0.14096560400682276"/>
          <c:w val="0.92882368184989539"/>
          <c:h val="0.7263209793554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Feminicidio!$K$31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7030A0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47-4D14-BDD1-E2CE261089F1}"/>
              </c:ext>
            </c:extLst>
          </c:dPt>
          <c:dLbls>
            <c:dLbl>
              <c:idx val="0"/>
              <c:layout>
                <c:manualLayout>
                  <c:x val="-3.1876047849520774E-3"/>
                  <c:y val="1.089324687013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B47-4D14-BDD1-E2CE261089F1}"/>
                </c:ext>
              </c:extLst>
            </c:dLbl>
            <c:dLbl>
              <c:idx val="1"/>
              <c:layout>
                <c:manualLayout>
                  <c:x val="-1.27769421334589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B47-4D14-BDD1-E2CE261089F1}"/>
                </c:ext>
              </c:extLst>
            </c:dLbl>
            <c:dLbl>
              <c:idx val="2"/>
              <c:layout>
                <c:manualLayout>
                  <c:x val="-4.516559784102832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B47-4D14-BDD1-E2CE261089F1}"/>
                </c:ext>
              </c:extLst>
            </c:dLbl>
            <c:dLbl>
              <c:idx val="3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B47-4D14-BDD1-E2CE261089F1}"/>
                </c:ext>
              </c:extLst>
            </c:dLbl>
            <c:dLbl>
              <c:idx val="4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B47-4D14-BDD1-E2CE261089F1}"/>
                </c:ext>
              </c:extLst>
            </c:dLbl>
            <c:dLbl>
              <c:idx val="5"/>
              <c:layout>
                <c:manualLayout>
                  <c:x val="-5.0632911392405064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B47-4D14-BDD1-E2CE261089F1}"/>
                </c:ext>
              </c:extLst>
            </c:dLbl>
            <c:dLbl>
              <c:idx val="6"/>
              <c:layout>
                <c:manualLayout>
                  <c:x val="-1.1250872121998645E-3"/>
                  <c:y val="7.9601965102999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B47-4D14-BDD1-E2CE261089F1}"/>
                </c:ext>
              </c:extLst>
            </c:dLbl>
            <c:dLbl>
              <c:idx val="7"/>
              <c:layout>
                <c:manualLayout>
                  <c:x val="-1.6877637130801688E-3"/>
                  <c:y val="7.9601965103000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B47-4D14-BDD1-E2CE261089F1}"/>
                </c:ext>
              </c:extLst>
            </c:dLbl>
            <c:dLbl>
              <c:idx val="8"/>
              <c:layout>
                <c:manualLayout>
                  <c:x val="-1.6877637130802926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B47-4D14-BDD1-E2CE261089F1}"/>
                </c:ext>
              </c:extLst>
            </c:dLbl>
            <c:dLbl>
              <c:idx val="9"/>
              <c:layout>
                <c:manualLayout>
                  <c:x val="-2.5292534635703422E-3"/>
                  <c:y val="7.96019651029999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B47-4D14-BDD1-E2CE26108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Feminicidio!$I$32:$I$41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a/</c:v>
                </c:pt>
              </c:strCache>
            </c:strRef>
          </c:cat>
          <c:val>
            <c:numRef>
              <c:f>Feminicidio!$K$32:$K$41</c:f>
              <c:numCache>
                <c:formatCode>General</c:formatCode>
                <c:ptCount val="10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AD-430B-AD89-4E7E117A1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67795112"/>
        <c:axId val="267795504"/>
      </c:barChart>
      <c:catAx>
        <c:axId val="26779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002060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7795504"/>
        <c:crosses val="autoZero"/>
        <c:auto val="1"/>
        <c:lblAlgn val="ctr"/>
        <c:lblOffset val="100"/>
        <c:noMultiLvlLbl val="0"/>
      </c:catAx>
      <c:valAx>
        <c:axId val="267795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7795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9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9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tentativa de feminicidio atendidos por los CEM según año</a:t>
            </a:r>
            <a:endParaRPr lang="en-US" sz="9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850059405510877"/>
          <c:y val="2.969466117183517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0"/>
      <c:rotY val="0"/>
      <c:depthPercent val="10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bg1"/>
        </a:solidFill>
        <a:ln>
          <a:noFill/>
        </a:ln>
        <a:effectLst/>
        <a:sp3d/>
      </c:spPr>
    </c:sideWall>
    <c:backWall>
      <c:thickness val="0"/>
      <c:spPr>
        <a:solidFill>
          <a:schemeClr val="bg1"/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8.0922000051840429E-2"/>
          <c:y val="0.15537643408057891"/>
          <c:w val="0.91892963542448081"/>
          <c:h val="0.707755453236494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Tentativa!$J$30</c:f>
              <c:strCache>
                <c:ptCount val="1"/>
                <c:pt idx="0">
                  <c:v>Tentativa de feminicidio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ysClr val="windowText" lastClr="000000"/>
              </a:solidFill>
            </a:ln>
            <a:effectLst/>
            <a:scene3d>
              <a:camera prst="orthographicFront"/>
              <a:lightRig rig="threePt" dir="t"/>
            </a:scene3d>
            <a:sp3d>
              <a:contourClr>
                <a:sysClr val="windowText" lastClr="000000"/>
              </a:contourClr>
            </a:sp3d>
          </c:spPr>
          <c:invertIfNegative val="0"/>
          <c:dPt>
            <c:idx val="9"/>
            <c:invertIfNegative val="0"/>
            <c:bubble3D val="0"/>
            <c:spPr>
              <a:solidFill>
                <a:srgbClr val="7030A0"/>
              </a:solidFill>
              <a:ln w="0">
                <a:solidFill>
                  <a:sysClr val="windowText" lastClr="000000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80-4FAE-9A9B-4341430C4167}"/>
              </c:ext>
            </c:extLst>
          </c:dPt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80-4FAE-9A9B-4341430C4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Tentativa!$I$31:$I$40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a/</c:v>
                </c:pt>
              </c:strCache>
            </c:strRef>
          </c:cat>
          <c:val>
            <c:numRef>
              <c:f>Tentativa!$K$31:$K$40</c:f>
              <c:numCache>
                <c:formatCode>#,##0</c:formatCode>
                <c:ptCount val="10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80-4FAE-9A9B-4341430C41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5"/>
        <c:shape val="box"/>
        <c:axId val="253680544"/>
        <c:axId val="253680936"/>
        <c:axId val="0"/>
      </c:bar3DChart>
      <c:catAx>
        <c:axId val="25368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3680936"/>
        <c:crosses val="autoZero"/>
        <c:auto val="1"/>
        <c:lblAlgn val="ctr"/>
        <c:lblOffset val="100"/>
        <c:noMultiLvlLbl val="0"/>
      </c:catAx>
      <c:valAx>
        <c:axId val="253680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3680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648406122970982"/>
          <c:y val="0.17953893036918828"/>
          <c:w val="0.81609618690559815"/>
          <c:h val="0.7613930456570685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B45-46B1-A380-708BDBCA30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B45-46B1-A380-708BDBCA30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B45-46B1-A380-708BDBCA30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B45-46B1-A380-708BDBCA30FF}"/>
              </c:ext>
            </c:extLst>
          </c:dPt>
          <c:dLbls>
            <c:dLbl>
              <c:idx val="0"/>
              <c:layout>
                <c:manualLayout>
                  <c:x val="-0.13457309057322683"/>
                  <c:y val="0.2484217485373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694993545972843"/>
                      <c:h val="0.222460179828041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B45-46B1-A380-708BDBCA30FF}"/>
                </c:ext>
              </c:extLst>
            </c:dLbl>
            <c:dLbl>
              <c:idx val="1"/>
              <c:layout>
                <c:manualLayout>
                  <c:x val="0.1577724386272579"/>
                  <c:y val="-0.2533925603101028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5-46B1-A380-708BDBCA30FF}"/>
                </c:ext>
              </c:extLst>
            </c:dLbl>
            <c:dLbl>
              <c:idx val="2"/>
              <c:layout>
                <c:manualLayout>
                  <c:x val="-0.14938707020694525"/>
                  <c:y val="0.101463730550544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187993076048285"/>
                      <c:h val="0.155968644189243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B45-46B1-A380-708BDBCA30FF}"/>
                </c:ext>
              </c:extLst>
            </c:dLbl>
            <c:dLbl>
              <c:idx val="3"/>
              <c:layout>
                <c:manualLayout>
                  <c:x val="0.30061057746644149"/>
                  <c:y val="-4.756075700145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9610346559898073"/>
                      <c:h val="0.10358862150975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B45-46B1-A380-708BDBCA3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Tentativa!$B$91:$B$94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Tentativa!$F$91:$F$94</c:f>
              <c:numCache>
                <c:formatCode>General</c:formatCode>
                <c:ptCount val="4"/>
                <c:pt idx="0">
                  <c:v>26</c:v>
                </c:pt>
                <c:pt idx="1">
                  <c:v>70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45-46B1-A380-708BDBCA3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16443450228042"/>
          <c:y val="0.25464774199269341"/>
          <c:w val="0.88283556549771958"/>
          <c:h val="0.7453522580073066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DF-4C27-87DC-B06637E235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DF-4C27-87DC-B06637E235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DF-4C27-87DC-B06637E235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DF-4C27-87DC-B06637E235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DF-4C27-87DC-B06637E235B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93DF-4C27-87DC-B06637E235B4}"/>
              </c:ext>
            </c:extLst>
          </c:dPt>
          <c:dLbls>
            <c:dLbl>
              <c:idx val="0"/>
              <c:layout>
                <c:manualLayout>
                  <c:x val="-0.11110551254638355"/>
                  <c:y val="-1.40421033857136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48424780067866"/>
                      <c:h val="0.167426532196751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3DF-4C27-87DC-B06637E235B4}"/>
                </c:ext>
              </c:extLst>
            </c:dLbl>
            <c:dLbl>
              <c:idx val="1"/>
              <c:layout>
                <c:manualLayout>
                  <c:x val="0.238027580192788"/>
                  <c:y val="-0.1437637200275496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96631149593761"/>
                      <c:h val="0.144795823821368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3DF-4C27-87DC-B06637E235B4}"/>
                </c:ext>
              </c:extLst>
            </c:dLbl>
            <c:dLbl>
              <c:idx val="2"/>
              <c:layout>
                <c:manualLayout>
                  <c:x val="-9.4328609585917961E-2"/>
                  <c:y val="8.60316579007961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49125709285492"/>
                      <c:h val="0.154982338101785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3DF-4C27-87DC-B06637E235B4}"/>
                </c:ext>
              </c:extLst>
            </c:dLbl>
            <c:dLbl>
              <c:idx val="3"/>
              <c:layout>
                <c:manualLayout>
                  <c:x val="-1.4297459393499169E-2"/>
                  <c:y val="-5.30962861897609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545977464502052"/>
                      <c:h val="9.66766610522772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3DF-4C27-87DC-B06637E235B4}"/>
                </c:ext>
              </c:extLst>
            </c:dLbl>
            <c:dLbl>
              <c:idx val="4"/>
              <c:layout>
                <c:manualLayout>
                  <c:x val="0.51735660385077031"/>
                  <c:y val="-0.1444416285726233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7461239362588437"/>
                      <c:h val="8.61707160638881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3DF-4C27-87DC-B06637E235B4}"/>
                </c:ext>
              </c:extLst>
            </c:dLbl>
            <c:dLbl>
              <c:idx val="5"/>
              <c:layout>
                <c:manualLayout>
                  <c:x val="0.376112631592601"/>
                  <c:y val="-4.9730927492756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945237722264405"/>
                      <c:h val="7.71183319469503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3DF-4C27-87DC-B06637E23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Tentativa!$K$108:$K$113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Tentativa!$L$108:$L$113</c:f>
              <c:numCache>
                <c:formatCode>General</c:formatCode>
                <c:ptCount val="6"/>
                <c:pt idx="0">
                  <c:v>102</c:v>
                </c:pt>
                <c:pt idx="1">
                  <c:v>95</c:v>
                </c:pt>
                <c:pt idx="2">
                  <c:v>7</c:v>
                </c:pt>
                <c:pt idx="3">
                  <c:v>1</c:v>
                </c:pt>
                <c:pt idx="4">
                  <c:v>3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F-4C27-87DC-B06637E23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26996596777403"/>
          <c:y val="0.22625083693545647"/>
          <c:w val="0.85820696253362239"/>
          <c:h val="0.7692202511386611"/>
        </c:manualLayout>
      </c:layout>
      <c:pie3DChart>
        <c:varyColors val="1"/>
        <c:ser>
          <c:idx val="0"/>
          <c:order val="0"/>
          <c:tx>
            <c:strRef>
              <c:f>Tentativa!$L$120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0D-4DAD-8830-1B2CD770798B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0D-4DAD-8830-1B2CD770798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0D-4DAD-8830-1B2CD77079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0D-4DAD-8830-1B2CD770798B}"/>
              </c:ext>
            </c:extLst>
          </c:dPt>
          <c:dLbls>
            <c:dLbl>
              <c:idx val="0"/>
              <c:layout>
                <c:manualLayout>
                  <c:x val="-0.11887051361752975"/>
                  <c:y val="-3.1030816884324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08240662943379"/>
                      <c:h val="0.273519869345034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20D-4DAD-8830-1B2CD770798B}"/>
                </c:ext>
              </c:extLst>
            </c:dLbl>
            <c:dLbl>
              <c:idx val="1"/>
              <c:layout>
                <c:manualLayout>
                  <c:x val="0.1897211543120717"/>
                  <c:y val="-4.68164160947923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97405640949605"/>
                      <c:h val="0.271993146760735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20D-4DAD-8830-1B2CD770798B}"/>
                </c:ext>
              </c:extLst>
            </c:dLbl>
            <c:dLbl>
              <c:idx val="2"/>
              <c:layout>
                <c:manualLayout>
                  <c:x val="-0.12111235170826104"/>
                  <c:y val="-2.05952976210598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33766751927651"/>
                      <c:h val="0.171875638581122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20D-4DAD-8830-1B2CD770798B}"/>
                </c:ext>
              </c:extLst>
            </c:dLbl>
            <c:dLbl>
              <c:idx val="3"/>
              <c:layout>
                <c:manualLayout>
                  <c:x val="0.41547950798123229"/>
                  <c:y val="2.1477012593261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885034789986831"/>
                      <c:h val="0.169235286964796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20D-4DAD-8830-1B2CD7707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Tentativa!$K$121:$K$124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Tentativa!$L$121:$L$124</c:f>
              <c:numCache>
                <c:formatCode>General</c:formatCode>
                <c:ptCount val="4"/>
                <c:pt idx="0">
                  <c:v>114</c:v>
                </c:pt>
                <c:pt idx="1">
                  <c:v>91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0D-4DAD-8830-1B2CD7707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3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microsoft.com/office/2007/relationships/hdphoto" Target="../media/hdphoto4.wdp"/><Relationship Id="rId5" Type="http://schemas.openxmlformats.org/officeDocument/2006/relationships/image" Target="../media/image3.png"/><Relationship Id="rId15" Type="http://schemas.microsoft.com/office/2007/relationships/hdphoto" Target="../media/hdphoto5.wdp"/><Relationship Id="rId10" Type="http://schemas.openxmlformats.org/officeDocument/2006/relationships/image" Target="../media/image5.png"/><Relationship Id="rId4" Type="http://schemas.microsoft.com/office/2007/relationships/hdphoto" Target="../media/hdphoto2.wdp"/><Relationship Id="rId9" Type="http://schemas.openxmlformats.org/officeDocument/2006/relationships/chart" Target="../charts/chart2.xml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7.wdp"/><Relationship Id="rId13" Type="http://schemas.openxmlformats.org/officeDocument/2006/relationships/chart" Target="../charts/chart8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microsoft.com/office/2007/relationships/hdphoto" Target="../media/hdphoto4.wdp"/><Relationship Id="rId2" Type="http://schemas.openxmlformats.org/officeDocument/2006/relationships/image" Target="../media/image7.jpeg"/><Relationship Id="rId1" Type="http://schemas.openxmlformats.org/officeDocument/2006/relationships/chart" Target="../charts/chart5.xml"/><Relationship Id="rId6" Type="http://schemas.microsoft.com/office/2007/relationships/hdphoto" Target="../media/hdphoto6.wdp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5" Type="http://schemas.microsoft.com/office/2007/relationships/hdphoto" Target="../media/hdphoto8.wdp"/><Relationship Id="rId10" Type="http://schemas.openxmlformats.org/officeDocument/2006/relationships/chart" Target="../charts/chart7.xml"/><Relationship Id="rId4" Type="http://schemas.microsoft.com/office/2007/relationships/hdphoto" Target="../media/hdphoto2.wdp"/><Relationship Id="rId9" Type="http://schemas.openxmlformats.org/officeDocument/2006/relationships/chart" Target="../charts/chart6.xml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116</xdr:row>
      <xdr:rowOff>104775</xdr:rowOff>
    </xdr:from>
    <xdr:to>
      <xdr:col>19</xdr:col>
      <xdr:colOff>0</xdr:colOff>
      <xdr:row>127</xdr:row>
      <xdr:rowOff>95250</xdr:rowOff>
    </xdr:to>
    <xdr:sp macro="" textlink="">
      <xdr:nvSpPr>
        <xdr:cNvPr id="2" name="Rectángulo 1"/>
        <xdr:cNvSpPr/>
      </xdr:nvSpPr>
      <xdr:spPr>
        <a:xfrm>
          <a:off x="4663441" y="21257895"/>
          <a:ext cx="5135879" cy="203263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10580</xdr:colOff>
      <xdr:row>0</xdr:row>
      <xdr:rowOff>43393</xdr:rowOff>
    </xdr:from>
    <xdr:to>
      <xdr:col>3</xdr:col>
      <xdr:colOff>539436</xdr:colOff>
      <xdr:row>3</xdr:row>
      <xdr:rowOff>70527</xdr:rowOff>
    </xdr:to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51"/>
        <a:stretch/>
      </xdr:blipFill>
      <xdr:spPr bwMode="auto">
        <a:xfrm>
          <a:off x="47622" y="43393"/>
          <a:ext cx="2253939" cy="482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597958</xdr:colOff>
      <xdr:row>0</xdr:row>
      <xdr:rowOff>15874</xdr:rowOff>
    </xdr:from>
    <xdr:to>
      <xdr:col>19</xdr:col>
      <xdr:colOff>10583</xdr:colOff>
      <xdr:row>3</xdr:row>
      <xdr:rowOff>84666</xdr:rowOff>
    </xdr:to>
    <xdr:sp macro="" textlink="">
      <xdr:nvSpPr>
        <xdr:cNvPr id="4" name="Rectángulo 3"/>
        <xdr:cNvSpPr/>
      </xdr:nvSpPr>
      <xdr:spPr>
        <a:xfrm>
          <a:off x="2360083" y="15874"/>
          <a:ext cx="7191375" cy="52387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161923</xdr:colOff>
      <xdr:row>43</xdr:row>
      <xdr:rowOff>158752</xdr:rowOff>
    </xdr:from>
    <xdr:to>
      <xdr:col>7</xdr:col>
      <xdr:colOff>259292</xdr:colOff>
      <xdr:row>51</xdr:row>
      <xdr:rowOff>114303</xdr:rowOff>
    </xdr:to>
    <xdr:sp macro="" textlink="">
      <xdr:nvSpPr>
        <xdr:cNvPr id="6" name="27 Rectángulo"/>
        <xdr:cNvSpPr/>
      </xdr:nvSpPr>
      <xdr:spPr bwMode="auto">
        <a:xfrm>
          <a:off x="198965" y="8244419"/>
          <a:ext cx="3415244" cy="1479551"/>
        </a:xfrm>
        <a:prstGeom prst="rect">
          <a:avLst/>
        </a:prstGeom>
        <a:solidFill>
          <a:srgbClr val="FFF9E7"/>
        </a:solidFill>
        <a:ln w="19050">
          <a:solidFill>
            <a:schemeClr val="accent2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 baseline="0">
              <a:solidFill>
                <a:srgbClr val="C00000"/>
              </a:solidFill>
              <a:latin typeface="+mn-lt"/>
            </a:rPr>
            <a:t>Departamentos con mayor número de casos de víctimas de feminicidio atendidos por los CEM:</a:t>
          </a:r>
          <a:endParaRPr lang="es-PE" sz="10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5 casos en el año 2018) - CEM / PNCVFS /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Setiembre, 2018</a:t>
          </a:r>
          <a:r>
            <a:rPr lang="es-PE" sz="1050" b="0" baseline="0">
              <a:latin typeface="+mn-lt"/>
            </a:rPr>
            <a:t>: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Lima Metropolitana, Cusco, Arequipa, Huánuco, La Libertad, Lima Provincia y Junín.</a:t>
          </a:r>
          <a:endParaRPr lang="es-PE" sz="1100">
            <a:solidFill>
              <a:sysClr val="windowText" lastClr="000000"/>
            </a:solidFill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 de 2009 al 2018) - CEM / PNCVFS /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(2009 - Setiembre 2018): </a:t>
          </a:r>
          <a:r>
            <a:rPr lang="es-PE" sz="1100" b="0" baseline="0">
              <a:solidFill>
                <a:sysClr val="windowText" lastClr="000000"/>
              </a:solidFill>
              <a:latin typeface="+mn-lt"/>
            </a:rPr>
            <a:t>Lima Metropolitana, Arequipa, Junín,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Cusco, Ayacucho y Puno.</a:t>
          </a:r>
          <a:endParaRPr lang="es-PE" sz="1100" b="0" baseline="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5</xdr:col>
      <xdr:colOff>200025</xdr:colOff>
      <xdr:row>87</xdr:row>
      <xdr:rowOff>180983</xdr:rowOff>
    </xdr:from>
    <xdr:to>
      <xdr:col>10</xdr:col>
      <xdr:colOff>85725</xdr:colOff>
      <xdr:row>98</xdr:row>
      <xdr:rowOff>171209</xdr:rowOff>
    </xdr:to>
    <xdr:grpSp>
      <xdr:nvGrpSpPr>
        <xdr:cNvPr id="7" name="Grupo 6"/>
        <xdr:cNvGrpSpPr/>
      </xdr:nvGrpSpPr>
      <xdr:grpSpPr>
        <a:xfrm>
          <a:off x="2800350" y="16363958"/>
          <a:ext cx="1924050" cy="2104776"/>
          <a:chOff x="2762250" y="15849600"/>
          <a:chExt cx="1952625" cy="2086142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5812"/>
          <a:stretch/>
        </xdr:blipFill>
        <xdr:spPr>
          <a:xfrm>
            <a:off x="2977178" y="15893405"/>
            <a:ext cx="354145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904876</xdr:colOff>
      <xdr:row>87</xdr:row>
      <xdr:rowOff>100543</xdr:rowOff>
    </xdr:from>
    <xdr:to>
      <xdr:col>11</xdr:col>
      <xdr:colOff>729192</xdr:colOff>
      <xdr:row>93</xdr:row>
      <xdr:rowOff>179921</xdr:rowOff>
    </xdr:to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132"/>
        <a:stretch/>
      </xdr:blipFill>
      <xdr:spPr bwMode="auto">
        <a:xfrm>
          <a:off x="5545668" y="15991418"/>
          <a:ext cx="776816" cy="123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15874</xdr:colOff>
      <xdr:row>102</xdr:row>
      <xdr:rowOff>164041</xdr:rowOff>
    </xdr:from>
    <xdr:to>
      <xdr:col>11</xdr:col>
      <xdr:colOff>259291</xdr:colOff>
      <xdr:row>106</xdr:row>
      <xdr:rowOff>153458</xdr:rowOff>
    </xdr:to>
    <xdr:sp macro="" textlink="">
      <xdr:nvSpPr>
        <xdr:cNvPr id="11" name="Flecha a la derecha con bandas 10"/>
        <xdr:cNvSpPr/>
      </xdr:nvSpPr>
      <xdr:spPr bwMode="auto">
        <a:xfrm>
          <a:off x="4487332" y="18933583"/>
          <a:ext cx="1365251" cy="751417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 b="1"/>
            <a:t>55 </a:t>
          </a:r>
          <a:r>
            <a:rPr lang="es-PE" sz="1400" b="1" baseline="0">
              <a:solidFill>
                <a:srgbClr val="C00000"/>
              </a:solidFill>
            </a:rPr>
            <a:t>(53%)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21166</xdr:colOff>
      <xdr:row>102</xdr:row>
      <xdr:rowOff>142874</xdr:rowOff>
    </xdr:from>
    <xdr:to>
      <xdr:col>8</xdr:col>
      <xdr:colOff>592666</xdr:colOff>
      <xdr:row>106</xdr:row>
      <xdr:rowOff>185208</xdr:rowOff>
    </xdr:to>
    <xdr:pic>
      <xdr:nvPicPr>
        <xdr:cNvPr id="12" name="58 Imagen" descr="siluetas-de-parejas.jpg"/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852333" y="18912416"/>
          <a:ext cx="571500" cy="80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103</xdr:row>
      <xdr:rowOff>19050</xdr:rowOff>
    </xdr:from>
    <xdr:to>
      <xdr:col>19</xdr:col>
      <xdr:colOff>0</xdr:colOff>
      <xdr:row>105</xdr:row>
      <xdr:rowOff>66676</xdr:rowOff>
    </xdr:to>
    <xdr:sp macro="" textlink="">
      <xdr:nvSpPr>
        <xdr:cNvPr id="13" name="29 CuadroTexto"/>
        <xdr:cNvSpPr txBox="1"/>
      </xdr:nvSpPr>
      <xdr:spPr>
        <a:xfrm>
          <a:off x="6040754" y="18771870"/>
          <a:ext cx="3758566" cy="41338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323849</xdr:colOff>
      <xdr:row>105</xdr:row>
      <xdr:rowOff>100012</xdr:rowOff>
    </xdr:from>
    <xdr:to>
      <xdr:col>18</xdr:col>
      <xdr:colOff>371474</xdr:colOff>
      <xdr:row>115</xdr:row>
      <xdr:rowOff>161925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914399</xdr:colOff>
      <xdr:row>117</xdr:row>
      <xdr:rowOff>123825</xdr:rowOff>
    </xdr:from>
    <xdr:to>
      <xdr:col>18</xdr:col>
      <xdr:colOff>100542</xdr:colOff>
      <xdr:row>127</xdr:row>
      <xdr:rowOff>52917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47622</xdr:colOff>
      <xdr:row>141</xdr:row>
      <xdr:rowOff>158748</xdr:rowOff>
    </xdr:from>
    <xdr:to>
      <xdr:col>7</xdr:col>
      <xdr:colOff>111126</xdr:colOff>
      <xdr:row>149</xdr:row>
      <xdr:rowOff>26456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0" cstate="print">
          <a:biLevel thresh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7" y="26781123"/>
          <a:ext cx="894296" cy="1412875"/>
        </a:xfrm>
        <a:prstGeom prst="rect">
          <a:avLst/>
        </a:prstGeom>
        <a:noFill/>
      </xdr:spPr>
    </xdr:pic>
    <xdr:clientData/>
  </xdr:twoCellAnchor>
  <xdr:twoCellAnchor>
    <xdr:from>
      <xdr:col>13</xdr:col>
      <xdr:colOff>127000</xdr:colOff>
      <xdr:row>140</xdr:row>
      <xdr:rowOff>57151</xdr:rowOff>
    </xdr:from>
    <xdr:to>
      <xdr:col>19</xdr:col>
      <xdr:colOff>0</xdr:colOff>
      <xdr:row>149</xdr:row>
      <xdr:rowOff>15875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301623</xdr:colOff>
      <xdr:row>103</xdr:row>
      <xdr:rowOff>10583</xdr:rowOff>
    </xdr:from>
    <xdr:to>
      <xdr:col>18</xdr:col>
      <xdr:colOff>142874</xdr:colOff>
      <xdr:row>116</xdr:row>
      <xdr:rowOff>47625</xdr:rowOff>
    </xdr:to>
    <xdr:sp macro="" textlink="">
      <xdr:nvSpPr>
        <xdr:cNvPr id="21" name="Rectángulo 20"/>
        <xdr:cNvSpPr/>
      </xdr:nvSpPr>
      <xdr:spPr>
        <a:xfrm>
          <a:off x="5894915" y="18970625"/>
          <a:ext cx="3645959" cy="2513542"/>
        </a:xfrm>
        <a:prstGeom prst="rect">
          <a:avLst/>
        </a:prstGeom>
        <a:noFill/>
        <a:ln w="190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328082</xdr:colOff>
      <xdr:row>28</xdr:row>
      <xdr:rowOff>179916</xdr:rowOff>
    </xdr:from>
    <xdr:to>
      <xdr:col>19</xdr:col>
      <xdr:colOff>10582</xdr:colOff>
      <xdr:row>43</xdr:row>
      <xdr:rowOff>179915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</xdr:col>
      <xdr:colOff>15875</xdr:colOff>
      <xdr:row>16</xdr:row>
      <xdr:rowOff>15875</xdr:rowOff>
    </xdr:from>
    <xdr:to>
      <xdr:col>7</xdr:col>
      <xdr:colOff>423333</xdr:colOff>
      <xdr:row>40</xdr:row>
      <xdr:rowOff>127000</xdr:rowOff>
    </xdr:to>
    <xdr:pic>
      <xdr:nvPicPr>
        <xdr:cNvPr id="19" name="Imagen 18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aturation sat="200000"/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rcRect l="31704" t="17283" r="34657" b="8287"/>
        <a:stretch/>
      </xdr:blipFill>
      <xdr:spPr>
        <a:xfrm>
          <a:off x="52917" y="2852208"/>
          <a:ext cx="3725333" cy="4778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545042</xdr:colOff>
      <xdr:row>28</xdr:row>
      <xdr:rowOff>42332</xdr:rowOff>
    </xdr:from>
    <xdr:to>
      <xdr:col>19</xdr:col>
      <xdr:colOff>10583</xdr:colOff>
      <xdr:row>40</xdr:row>
      <xdr:rowOff>185209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76201</xdr:colOff>
      <xdr:row>103</xdr:row>
      <xdr:rowOff>104775</xdr:rowOff>
    </xdr:from>
    <xdr:to>
      <xdr:col>19</xdr:col>
      <xdr:colOff>0</xdr:colOff>
      <xdr:row>114</xdr:row>
      <xdr:rowOff>95250</xdr:rowOff>
    </xdr:to>
    <xdr:sp macro="" textlink="">
      <xdr:nvSpPr>
        <xdr:cNvPr id="3" name="Rectángulo 2"/>
        <xdr:cNvSpPr/>
      </xdr:nvSpPr>
      <xdr:spPr>
        <a:xfrm>
          <a:off x="4543426" y="20078700"/>
          <a:ext cx="5000624" cy="210502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</xdr:col>
      <xdr:colOff>17994</xdr:colOff>
      <xdr:row>0</xdr:row>
      <xdr:rowOff>53976</xdr:rowOff>
    </xdr:from>
    <xdr:ext cx="2352674" cy="481283"/>
    <xdr:pic>
      <xdr:nvPicPr>
        <xdr:cNvPr id="4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4" y="53976"/>
          <a:ext cx="2352674" cy="48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438149</xdr:colOff>
      <xdr:row>0</xdr:row>
      <xdr:rowOff>171451</xdr:rowOff>
    </xdr:from>
    <xdr:to>
      <xdr:col>19</xdr:col>
      <xdr:colOff>0</xdr:colOff>
      <xdr:row>2</xdr:row>
      <xdr:rowOff>76201</xdr:rowOff>
    </xdr:to>
    <xdr:sp macro="" textlink="">
      <xdr:nvSpPr>
        <xdr:cNvPr id="5" name="Rectángulo 4"/>
        <xdr:cNvSpPr/>
      </xdr:nvSpPr>
      <xdr:spPr>
        <a:xfrm>
          <a:off x="3038474" y="161926"/>
          <a:ext cx="6505576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89144</xdr:colOff>
      <xdr:row>42</xdr:row>
      <xdr:rowOff>183173</xdr:rowOff>
    </xdr:from>
    <xdr:to>
      <xdr:col>17</xdr:col>
      <xdr:colOff>73270</xdr:colOff>
      <xdr:row>48</xdr:row>
      <xdr:rowOff>116413</xdr:rowOff>
    </xdr:to>
    <xdr:sp macro="" textlink="">
      <xdr:nvSpPr>
        <xdr:cNvPr id="6" name="27 Rectángulo"/>
        <xdr:cNvSpPr/>
      </xdr:nvSpPr>
      <xdr:spPr bwMode="auto">
        <a:xfrm>
          <a:off x="4556369" y="8117498"/>
          <a:ext cx="4403726" cy="1485815"/>
        </a:xfrm>
        <a:prstGeom prst="rect">
          <a:avLst/>
        </a:prstGeom>
        <a:solidFill>
          <a:srgbClr val="EAF4E4"/>
        </a:solidFill>
        <a:ln w="19050">
          <a:solidFill>
            <a:schemeClr val="accent6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casos de tentativa de feminicidio atendidos por los CEM:</a:t>
          </a:r>
        </a:p>
        <a:p>
          <a:pPr algn="l">
            <a:lnSpc>
              <a:spcPts val="1200"/>
            </a:lnSpc>
          </a:pPr>
          <a:endParaRPr lang="es-PE" sz="6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10 casos)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setiembre, 2018</a:t>
          </a:r>
          <a:r>
            <a:rPr lang="es-PE" sz="1050" b="0" baseline="0">
              <a:latin typeface="+mn-lt"/>
            </a:rPr>
            <a:t>: Lima Metropolitana, Arequipa, Cajamarca, Ica, Ancash, </a:t>
          </a:r>
          <a:r>
            <a:rPr lang="es-PE" sz="105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Puno y Loreto</a:t>
          </a:r>
          <a:r>
            <a:rPr lang="es-PE" sz="1050" b="0" baseline="0">
              <a:latin typeface="+mn-lt"/>
            </a:rPr>
            <a:t>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60 casos) - CEM/PNCVFS/MIMP</a:t>
          </a:r>
          <a:endParaRPr lang="es-PE" sz="900">
            <a:effectLst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(Año 2009 - Setiembre 2018): </a:t>
          </a:r>
          <a:r>
            <a:rPr lang="es-PE" sz="1050" b="0" baseline="0">
              <a:latin typeface="+mn-lt"/>
            </a:rPr>
            <a:t>Lima Metropolitana, Arequipa, Junín, Cusco, Ancash, Huánuco, La Libertad e Ica.</a:t>
          </a:r>
        </a:p>
      </xdr:txBody>
    </xdr:sp>
    <xdr:clientData/>
  </xdr:twoCellAnchor>
  <xdr:twoCellAnchor>
    <xdr:from>
      <xdr:col>5</xdr:col>
      <xdr:colOff>200025</xdr:colOff>
      <xdr:row>75</xdr:row>
      <xdr:rowOff>180987</xdr:rowOff>
    </xdr:from>
    <xdr:to>
      <xdr:col>10</xdr:col>
      <xdr:colOff>85725</xdr:colOff>
      <xdr:row>87</xdr:row>
      <xdr:rowOff>0</xdr:rowOff>
    </xdr:to>
    <xdr:grpSp>
      <xdr:nvGrpSpPr>
        <xdr:cNvPr id="7" name="Grupo 6"/>
        <xdr:cNvGrpSpPr/>
      </xdr:nvGrpSpPr>
      <xdr:grpSpPr>
        <a:xfrm>
          <a:off x="2800350" y="14716137"/>
          <a:ext cx="1943100" cy="2209788"/>
          <a:chOff x="2762250" y="15849600"/>
          <a:chExt cx="1952625" cy="2099918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6276"/>
          <a:stretch/>
        </xdr:blipFill>
        <xdr:spPr>
          <a:xfrm>
            <a:off x="2959649" y="15907181"/>
            <a:ext cx="352191" cy="2042337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1017058</xdr:colOff>
      <xdr:row>75</xdr:row>
      <xdr:rowOff>157692</xdr:rowOff>
    </xdr:from>
    <xdr:ext cx="683682" cy="944034"/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783" y="14692842"/>
          <a:ext cx="683682" cy="94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557743</xdr:colOff>
      <xdr:row>90</xdr:row>
      <xdr:rowOff>74084</xdr:rowOff>
    </xdr:from>
    <xdr:to>
      <xdr:col>11</xdr:col>
      <xdr:colOff>238125</xdr:colOff>
      <xdr:row>93</xdr:row>
      <xdr:rowOff>100543</xdr:rowOff>
    </xdr:to>
    <xdr:sp macro="" textlink="">
      <xdr:nvSpPr>
        <xdr:cNvPr id="11" name="Flecha a la derecha con bandas 10"/>
        <xdr:cNvSpPr/>
      </xdr:nvSpPr>
      <xdr:spPr bwMode="auto">
        <a:xfrm>
          <a:off x="4386793" y="17571509"/>
          <a:ext cx="1537757" cy="597959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102 </a:t>
          </a:r>
          <a:r>
            <a:rPr lang="es-PE" sz="1400" baseline="0"/>
            <a:t> </a:t>
          </a:r>
          <a:r>
            <a:rPr lang="es-PE" sz="1400" b="1" baseline="0">
              <a:solidFill>
                <a:srgbClr val="C00000"/>
              </a:solidFill>
            </a:rPr>
            <a:t>(47%)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29307</xdr:colOff>
      <xdr:row>89</xdr:row>
      <xdr:rowOff>142874</xdr:rowOff>
    </xdr:from>
    <xdr:to>
      <xdr:col>8</xdr:col>
      <xdr:colOff>549518</xdr:colOff>
      <xdr:row>94</xdr:row>
      <xdr:rowOff>36635</xdr:rowOff>
    </xdr:to>
    <xdr:pic>
      <xdr:nvPicPr>
        <xdr:cNvPr id="12" name="58 Imagen" descr="siluetas-de-parejas.jp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r="70250" b="46716"/>
        <a:stretch/>
      </xdr:blipFill>
      <xdr:spPr bwMode="auto">
        <a:xfrm>
          <a:off x="3858357" y="17449799"/>
          <a:ext cx="520211" cy="84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90</xdr:row>
      <xdr:rowOff>48358</xdr:rowOff>
    </xdr:from>
    <xdr:to>
      <xdr:col>19</xdr:col>
      <xdr:colOff>0</xdr:colOff>
      <xdr:row>92</xdr:row>
      <xdr:rowOff>95984</xdr:rowOff>
    </xdr:to>
    <xdr:sp macro="" textlink="">
      <xdr:nvSpPr>
        <xdr:cNvPr id="13" name="29 CuadroTexto"/>
        <xdr:cNvSpPr txBox="1"/>
      </xdr:nvSpPr>
      <xdr:spPr>
        <a:xfrm>
          <a:off x="5981699" y="17545783"/>
          <a:ext cx="3562351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146539</xdr:colOff>
      <xdr:row>92</xdr:row>
      <xdr:rowOff>158749</xdr:rowOff>
    </xdr:from>
    <xdr:to>
      <xdr:col>18</xdr:col>
      <xdr:colOff>183172</xdr:colOff>
      <xdr:row>103</xdr:row>
      <xdr:rowOff>65940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</xdr:colOff>
      <xdr:row>104</xdr:row>
      <xdr:rowOff>7328</xdr:rowOff>
    </xdr:from>
    <xdr:to>
      <xdr:col>18</xdr:col>
      <xdr:colOff>152400</xdr:colOff>
      <xdr:row>114</xdr:row>
      <xdr:rowOff>65942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5</xdr:col>
      <xdr:colOff>123825</xdr:colOff>
      <xdr:row>119</xdr:row>
      <xdr:rowOff>104775</xdr:rowOff>
    </xdr:from>
    <xdr:ext cx="640927" cy="1070822"/>
    <xdr:pic>
      <xdr:nvPicPr>
        <xdr:cNvPr id="16" name="Imagen 15"/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3269575"/>
          <a:ext cx="640927" cy="1070822"/>
        </a:xfrm>
        <a:prstGeom prst="rect">
          <a:avLst/>
        </a:prstGeom>
        <a:noFill/>
      </xdr:spPr>
    </xdr:pic>
    <xdr:clientData/>
  </xdr:oneCellAnchor>
  <xdr:twoCellAnchor>
    <xdr:from>
      <xdr:col>14</xdr:col>
      <xdr:colOff>13919</xdr:colOff>
      <xdr:row>117</xdr:row>
      <xdr:rowOff>43961</xdr:rowOff>
    </xdr:from>
    <xdr:to>
      <xdr:col>18</xdr:col>
      <xdr:colOff>175845</xdr:colOff>
      <xdr:row>126</xdr:row>
      <xdr:rowOff>168519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0</xdr:colOff>
      <xdr:row>15</xdr:row>
      <xdr:rowOff>175847</xdr:rowOff>
    </xdr:from>
    <xdr:to>
      <xdr:col>7</xdr:col>
      <xdr:colOff>454269</xdr:colOff>
      <xdr:row>41</xdr:row>
      <xdr:rowOff>146541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aturation sat="40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34149" t="16479" r="31182" b="8357"/>
        <a:stretch/>
      </xdr:blipFill>
      <xdr:spPr>
        <a:xfrm>
          <a:off x="0" y="2804747"/>
          <a:ext cx="3807069" cy="5085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\2014\MARZO\CONSOLIDADO%20CAI%20-%20MARZO%2020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ARO\2018\SETIEMBRE\ESTADISTICAS\Res&#250;men%20Estad&#237;stico%20de%20Casos%20de%20Tentativa%20de%20Feminicidio%20atendidos%20por%20los%20CEM%20-%20Setiembre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DOCUME~1\admin\CONFIG~1\Temp\NUEVO%20CONSOLIDADO%20LINEA%20100%20EN%20ACCION%202012-tablamaest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\2014\MARZO\CONSOLIDADO%20CAI%20-%20MARZO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s\AppData\Local\Temp\NUEVO%20CONSOLIDADO%20LINEA%20100%20EN%20ACCION%202012-tablamaestr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%20-%20HUGO\2014\MARZO\ESTAD&#205;STICAS%202012\CAI%20-%20Casos%20y%20Atenciones%202011%20DICIEMBR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NARO\Estrategia%20Rural\Plantillas%202016%20Estrategia%20Rural\BASE%20ACCIONES%20MAYO\Para%20consolidar_acciones_may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%20-%20HUGO\2014\MARZO\ESTAD&#205;STICAS%202012\CAI%20-%20Casos%20y%20Atenciones%202011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\CONFIG~1\Temp\NUEVO%20CONSOLIDADO%20LINEA%20100%20EN%20ACCION%202012-tablamaestr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~1.PNC\AppData\Local\Temp\CAI%20CARMEN%20DE%20LA%20LEGUA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tativa"/>
    </sheetNames>
    <sheetDataSet>
      <sheetData sheetId="0">
        <row r="30">
          <cell r="J30" t="str">
            <v>Tentativa de feminicidio</v>
          </cell>
        </row>
        <row r="31">
          <cell r="I31">
            <v>2009</v>
          </cell>
          <cell r="K31">
            <v>64</v>
          </cell>
        </row>
        <row r="32">
          <cell r="I32">
            <v>2010</v>
          </cell>
          <cell r="K32">
            <v>47</v>
          </cell>
        </row>
        <row r="33">
          <cell r="I33">
            <v>2011</v>
          </cell>
          <cell r="K33">
            <v>66</v>
          </cell>
        </row>
        <row r="34">
          <cell r="I34">
            <v>2012</v>
          </cell>
          <cell r="K34">
            <v>91</v>
          </cell>
        </row>
        <row r="35">
          <cell r="I35">
            <v>2013</v>
          </cell>
          <cell r="K35">
            <v>151</v>
          </cell>
        </row>
        <row r="36">
          <cell r="I36">
            <v>2014</v>
          </cell>
          <cell r="K36">
            <v>186</v>
          </cell>
        </row>
        <row r="37">
          <cell r="I37">
            <v>2015</v>
          </cell>
          <cell r="K37">
            <v>198</v>
          </cell>
        </row>
        <row r="38">
          <cell r="I38">
            <v>2016</v>
          </cell>
          <cell r="K38">
            <v>258</v>
          </cell>
        </row>
        <row r="39">
          <cell r="I39">
            <v>2017</v>
          </cell>
          <cell r="K39">
            <v>247</v>
          </cell>
        </row>
        <row r="40">
          <cell r="I40" t="str">
            <v>2018 a/</v>
          </cell>
          <cell r="K40">
            <v>217</v>
          </cell>
        </row>
        <row r="91">
          <cell r="B91" t="str">
            <v>Esposo</v>
          </cell>
          <cell r="F91">
            <v>26</v>
          </cell>
        </row>
        <row r="92">
          <cell r="B92" t="str">
            <v>Conviviente</v>
          </cell>
          <cell r="F92">
            <v>70</v>
          </cell>
        </row>
        <row r="93">
          <cell r="B93" t="str">
            <v>Pareja sexual sin hijos</v>
          </cell>
          <cell r="F93">
            <v>0</v>
          </cell>
        </row>
        <row r="94">
          <cell r="B94" t="str">
            <v>Enamorado/novio que no es pareja sexual</v>
          </cell>
          <cell r="F94">
            <v>6</v>
          </cell>
        </row>
        <row r="108">
          <cell r="K108" t="str">
            <v>Pareja</v>
          </cell>
          <cell r="L108">
            <v>102</v>
          </cell>
        </row>
        <row r="109">
          <cell r="K109" t="str">
            <v>Ex pareja</v>
          </cell>
          <cell r="L109">
            <v>95</v>
          </cell>
        </row>
        <row r="110">
          <cell r="K110" t="str">
            <v>Familiar</v>
          </cell>
          <cell r="L110">
            <v>7</v>
          </cell>
        </row>
        <row r="111">
          <cell r="K111" t="str">
            <v>Conocido</v>
          </cell>
          <cell r="L111">
            <v>1</v>
          </cell>
        </row>
        <row r="112">
          <cell r="K112" t="str">
            <v>Desconocido</v>
          </cell>
          <cell r="L112">
            <v>3</v>
          </cell>
        </row>
        <row r="113">
          <cell r="K113" t="str">
            <v>Otro</v>
          </cell>
          <cell r="L113">
            <v>9</v>
          </cell>
        </row>
        <row r="120">
          <cell r="L120" t="str">
            <v>N°</v>
          </cell>
        </row>
        <row r="121">
          <cell r="K121" t="str">
            <v>Sobrio</v>
          </cell>
          <cell r="L121">
            <v>114</v>
          </cell>
        </row>
        <row r="122">
          <cell r="K122" t="str">
            <v>Efectos de alcohol</v>
          </cell>
          <cell r="L122">
            <v>91</v>
          </cell>
        </row>
        <row r="123">
          <cell r="K123" t="str">
            <v>Efectos de droga</v>
          </cell>
          <cell r="L123">
            <v>5</v>
          </cell>
        </row>
        <row r="124">
          <cell r="K124" t="str">
            <v>Ambos</v>
          </cell>
          <cell r="L124">
            <v>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>
        <row r="1">
          <cell r="B1" t="str">
            <v>Marca temporal</v>
          </cell>
          <cell r="D1" t="str">
            <v>2) Indicar el día en que se reporta el caso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Participantes"/>
      <sheetName val="Estadísticas"/>
    </sheetNames>
    <sheetDataSet>
      <sheetData sheetId="0" refreshError="1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S164"/>
  <sheetViews>
    <sheetView showGridLines="0" tabSelected="1" view="pageBreakPreview" zoomScaleNormal="100" zoomScaleSheetLayoutView="100" workbookViewId="0">
      <selection activeCell="B8" sqref="B8:S8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5" customWidth="1"/>
    <col min="7" max="7" width="1.7109375" style="5" customWidth="1"/>
    <col min="8" max="8" width="7.140625" style="5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7.5" customHeight="1" x14ac:dyDescent="0.25"/>
    <row r="3" spans="2:19" ht="13.5" customHeight="1" x14ac:dyDescent="0.25"/>
    <row r="4" spans="2:19" ht="7.5" customHeight="1" x14ac:dyDescent="0.25"/>
    <row r="5" spans="2:19" ht="22.5" customHeight="1" x14ac:dyDescent="0.25">
      <c r="B5" s="181" t="s">
        <v>127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</row>
    <row r="6" spans="2:19" ht="22.5" customHeight="1" x14ac:dyDescent="0.25"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</row>
    <row r="7" spans="2:19" ht="7.5" customHeight="1" x14ac:dyDescent="0.2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2:19" ht="18" customHeight="1" x14ac:dyDescent="0.3">
      <c r="B8" s="182" t="s">
        <v>165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</row>
    <row r="9" spans="2:19" ht="7.5" customHeight="1" x14ac:dyDescent="0.25"/>
    <row r="10" spans="2:19" x14ac:dyDescent="0.25">
      <c r="B10" s="183" t="s">
        <v>138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</row>
    <row r="11" spans="2:19" ht="30.75" customHeight="1" x14ac:dyDescent="0.25"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</row>
    <row r="12" spans="2:19" ht="7.5" customHeight="1" x14ac:dyDescent="0.25"/>
    <row r="13" spans="2:19" s="7" customFormat="1" ht="17.25" customHeight="1" x14ac:dyDescent="0.25">
      <c r="B13" s="1" t="s">
        <v>40</v>
      </c>
      <c r="C13" s="3"/>
      <c r="D13" s="3"/>
      <c r="E13" s="3"/>
      <c r="F13" s="2"/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2:19" ht="7.5" customHeight="1" x14ac:dyDescent="0.25"/>
    <row r="15" spans="2:19" ht="12.75" customHeight="1" x14ac:dyDescent="0.25">
      <c r="B15" s="8" t="s">
        <v>134</v>
      </c>
      <c r="C15" s="9"/>
      <c r="D15" s="9"/>
      <c r="E15" s="9"/>
      <c r="F15" s="102"/>
      <c r="G15" s="102"/>
      <c r="H15" s="102"/>
      <c r="I15" s="165" t="s">
        <v>135</v>
      </c>
      <c r="J15" s="165"/>
      <c r="K15" s="165"/>
      <c r="L15" s="165"/>
      <c r="M15" s="165"/>
      <c r="N15" s="100"/>
      <c r="O15" s="10"/>
      <c r="P15" s="10"/>
      <c r="Q15" s="88"/>
      <c r="R15" s="88"/>
      <c r="S15" s="9"/>
    </row>
    <row r="16" spans="2:19" ht="11.25" customHeight="1" x14ac:dyDescent="0.25">
      <c r="B16" s="11" t="s">
        <v>165</v>
      </c>
      <c r="C16" s="9"/>
      <c r="D16" s="9"/>
      <c r="E16" s="9"/>
      <c r="F16" s="102"/>
      <c r="G16" s="102"/>
      <c r="H16" s="102"/>
      <c r="I16" s="165"/>
      <c r="J16" s="165"/>
      <c r="K16" s="165"/>
      <c r="L16" s="165"/>
      <c r="M16" s="165"/>
      <c r="N16" s="100"/>
      <c r="O16" s="12"/>
      <c r="P16" s="12"/>
      <c r="Q16" s="88"/>
      <c r="R16" s="88"/>
      <c r="S16" s="9"/>
    </row>
    <row r="17" spans="2:19" x14ac:dyDescent="0.25">
      <c r="B17" s="9"/>
      <c r="C17" s="9"/>
      <c r="D17" s="9"/>
      <c r="E17" s="9"/>
      <c r="F17" s="102"/>
      <c r="G17" s="102"/>
      <c r="H17" s="102"/>
      <c r="I17" s="112" t="s">
        <v>41</v>
      </c>
      <c r="J17" s="112"/>
      <c r="K17" s="112">
        <v>2018</v>
      </c>
      <c r="L17" s="112">
        <v>2017</v>
      </c>
      <c r="M17" s="112" t="s">
        <v>2</v>
      </c>
      <c r="N17" s="12"/>
      <c r="O17" s="13"/>
      <c r="P17" s="13"/>
      <c r="Q17" s="89"/>
      <c r="R17" s="89"/>
      <c r="S17" s="12"/>
    </row>
    <row r="18" spans="2:19" ht="14.25" customHeight="1" x14ac:dyDescent="0.25">
      <c r="B18" s="9"/>
      <c r="C18" s="9"/>
      <c r="D18" s="9"/>
      <c r="E18" s="9"/>
      <c r="F18" s="102"/>
      <c r="G18" s="102"/>
      <c r="H18" s="102"/>
      <c r="I18" s="139" t="s">
        <v>28</v>
      </c>
      <c r="J18" s="14"/>
      <c r="K18" s="14">
        <v>10</v>
      </c>
      <c r="L18" s="14">
        <v>8</v>
      </c>
      <c r="M18" s="15">
        <f t="shared" ref="M18:M27" si="0">K18/L18-1</f>
        <v>0.25</v>
      </c>
      <c r="N18" s="13"/>
      <c r="O18" s="102"/>
      <c r="P18" s="102"/>
      <c r="Q18" s="90"/>
      <c r="R18" s="91"/>
      <c r="S18" s="13"/>
    </row>
    <row r="19" spans="2:19" ht="14.25" customHeight="1" x14ac:dyDescent="0.25">
      <c r="B19" s="9"/>
      <c r="C19" s="9"/>
      <c r="D19" s="9"/>
      <c r="E19" s="9"/>
      <c r="F19" s="102"/>
      <c r="G19" s="102"/>
      <c r="H19" s="102"/>
      <c r="I19" s="139" t="s">
        <v>29</v>
      </c>
      <c r="J19" s="14"/>
      <c r="K19" s="14">
        <v>12</v>
      </c>
      <c r="L19" s="14">
        <v>12</v>
      </c>
      <c r="M19" s="15">
        <f t="shared" si="0"/>
        <v>0</v>
      </c>
      <c r="N19" s="9"/>
      <c r="O19" s="9"/>
      <c r="P19" s="9"/>
      <c r="Q19" s="92"/>
      <c r="R19" s="92"/>
      <c r="S19" s="16"/>
    </row>
    <row r="20" spans="2:19" ht="14.25" customHeight="1" x14ac:dyDescent="0.25">
      <c r="B20" s="9"/>
      <c r="C20" s="9"/>
      <c r="D20" s="9"/>
      <c r="E20" s="9"/>
      <c r="F20" s="102"/>
      <c r="G20" s="102"/>
      <c r="H20" s="102"/>
      <c r="I20" s="139" t="s">
        <v>30</v>
      </c>
      <c r="J20" s="14"/>
      <c r="K20" s="14">
        <v>11</v>
      </c>
      <c r="L20" s="14">
        <v>9</v>
      </c>
      <c r="M20" s="15">
        <f t="shared" si="0"/>
        <v>0.22222222222222232</v>
      </c>
      <c r="N20" s="9"/>
      <c r="O20" s="9"/>
      <c r="P20" s="9"/>
      <c r="Q20" s="9"/>
      <c r="R20" s="16"/>
      <c r="S20" s="16"/>
    </row>
    <row r="21" spans="2:19" ht="14.25" customHeight="1" x14ac:dyDescent="0.25">
      <c r="B21" s="9"/>
      <c r="C21" s="9"/>
      <c r="D21" s="9"/>
      <c r="E21" s="9"/>
      <c r="F21" s="102"/>
      <c r="G21" s="102"/>
      <c r="H21" s="102"/>
      <c r="I21" s="139" t="s">
        <v>31</v>
      </c>
      <c r="J21" s="14"/>
      <c r="K21" s="14">
        <v>10</v>
      </c>
      <c r="L21" s="14">
        <v>5</v>
      </c>
      <c r="M21" s="15">
        <f t="shared" si="0"/>
        <v>1</v>
      </c>
      <c r="N21" s="9"/>
      <c r="O21" s="9"/>
      <c r="P21" s="9"/>
      <c r="Q21" s="9"/>
      <c r="R21" s="16"/>
      <c r="S21" s="16"/>
    </row>
    <row r="22" spans="2:19" ht="14.25" customHeight="1" x14ac:dyDescent="0.25">
      <c r="B22" s="9"/>
      <c r="C22" s="9"/>
      <c r="D22" s="9"/>
      <c r="E22" s="9"/>
      <c r="F22" s="102"/>
      <c r="G22" s="102"/>
      <c r="H22" s="102"/>
      <c r="I22" s="139" t="s">
        <v>32</v>
      </c>
      <c r="J22" s="14"/>
      <c r="K22" s="14">
        <v>19</v>
      </c>
      <c r="L22" s="14">
        <v>10</v>
      </c>
      <c r="M22" s="15">
        <f t="shared" si="0"/>
        <v>0.89999999999999991</v>
      </c>
      <c r="N22" s="9"/>
      <c r="O22" s="9"/>
      <c r="P22" s="9"/>
      <c r="Q22" s="9"/>
      <c r="R22" s="16"/>
      <c r="S22" s="16"/>
    </row>
    <row r="23" spans="2:19" ht="14.25" customHeight="1" x14ac:dyDescent="0.25">
      <c r="B23" s="9"/>
      <c r="C23" s="9"/>
      <c r="D23" s="9"/>
      <c r="E23" s="9"/>
      <c r="F23" s="106"/>
      <c r="G23" s="106"/>
      <c r="H23" s="106"/>
      <c r="I23" s="139" t="s">
        <v>33</v>
      </c>
      <c r="J23" s="14"/>
      <c r="K23" s="14">
        <v>8</v>
      </c>
      <c r="L23" s="14">
        <v>14</v>
      </c>
      <c r="M23" s="15">
        <f t="shared" si="0"/>
        <v>-0.4285714285714286</v>
      </c>
      <c r="N23" s="9"/>
      <c r="O23" s="9"/>
      <c r="P23" s="9"/>
      <c r="Q23" s="9"/>
      <c r="R23" s="16"/>
      <c r="S23" s="16"/>
    </row>
    <row r="24" spans="2:19" ht="14.25" customHeight="1" x14ac:dyDescent="0.25">
      <c r="B24" s="9"/>
      <c r="C24" s="9"/>
      <c r="D24" s="9"/>
      <c r="E24" s="9"/>
      <c r="F24" s="106"/>
      <c r="G24" s="106"/>
      <c r="H24" s="106"/>
      <c r="I24" s="139" t="s">
        <v>34</v>
      </c>
      <c r="J24" s="14"/>
      <c r="K24" s="14">
        <v>12</v>
      </c>
      <c r="L24" s="14">
        <v>13</v>
      </c>
      <c r="M24" s="15">
        <f t="shared" si="0"/>
        <v>-7.6923076923076872E-2</v>
      </c>
      <c r="N24" s="9"/>
      <c r="O24" s="9"/>
      <c r="P24" s="9"/>
      <c r="Q24" s="9"/>
      <c r="R24" s="16"/>
      <c r="S24" s="16"/>
    </row>
    <row r="25" spans="2:19" ht="14.25" customHeight="1" x14ac:dyDescent="0.25">
      <c r="B25" s="9"/>
      <c r="C25" s="9"/>
      <c r="D25" s="9"/>
      <c r="E25" s="9"/>
      <c r="F25" s="106"/>
      <c r="G25" s="106"/>
      <c r="H25" s="106"/>
      <c r="I25" s="139" t="s">
        <v>159</v>
      </c>
      <c r="J25" s="14"/>
      <c r="K25" s="14">
        <v>11</v>
      </c>
      <c r="L25" s="14">
        <v>11</v>
      </c>
      <c r="M25" s="15">
        <f t="shared" si="0"/>
        <v>0</v>
      </c>
      <c r="N25" s="9"/>
      <c r="O25" s="9"/>
      <c r="P25" s="9"/>
      <c r="Q25" s="9"/>
      <c r="R25" s="16"/>
      <c r="S25" s="16"/>
    </row>
    <row r="26" spans="2:19" ht="14.25" customHeight="1" thickBot="1" x14ac:dyDescent="0.3">
      <c r="B26" s="9"/>
      <c r="C26" s="9"/>
      <c r="D26" s="9"/>
      <c r="E26" s="9"/>
      <c r="F26" s="102"/>
      <c r="G26" s="102"/>
      <c r="H26" s="102"/>
      <c r="I26" s="139" t="s">
        <v>164</v>
      </c>
      <c r="J26" s="14"/>
      <c r="K26" s="14">
        <v>10</v>
      </c>
      <c r="L26" s="14">
        <v>12</v>
      </c>
      <c r="M26" s="15">
        <f t="shared" si="0"/>
        <v>-0.16666666666666663</v>
      </c>
      <c r="N26" s="9"/>
      <c r="O26" s="9"/>
      <c r="P26" s="9"/>
      <c r="Q26" s="9"/>
      <c r="R26" s="16"/>
      <c r="S26" s="16"/>
    </row>
    <row r="27" spans="2:19" x14ac:dyDescent="0.25">
      <c r="B27" s="9"/>
      <c r="C27" s="9"/>
      <c r="D27" s="9"/>
      <c r="E27" s="9"/>
      <c r="F27" s="102"/>
      <c r="G27" s="102"/>
      <c r="H27" s="102"/>
      <c r="I27" s="140" t="s">
        <v>1</v>
      </c>
      <c r="J27" s="141"/>
      <c r="K27" s="111">
        <f>SUM(K18:K26)</f>
        <v>103</v>
      </c>
      <c r="L27" s="111">
        <f>SUM(L18:L26)</f>
        <v>94</v>
      </c>
      <c r="M27" s="142">
        <f t="shared" si="0"/>
        <v>9.5744680851063801E-2</v>
      </c>
      <c r="N27" s="9"/>
      <c r="O27" s="12"/>
      <c r="P27" s="12"/>
      <c r="Q27" s="12"/>
      <c r="R27" s="12"/>
      <c r="S27" s="12"/>
    </row>
    <row r="28" spans="2:19" x14ac:dyDescent="0.25">
      <c r="B28" s="9"/>
      <c r="C28" s="9"/>
      <c r="D28" s="9"/>
      <c r="E28" s="9"/>
      <c r="F28" s="102"/>
      <c r="G28" s="102"/>
      <c r="H28" s="102"/>
      <c r="L28" s="9"/>
      <c r="M28" s="9"/>
      <c r="N28" s="9"/>
      <c r="O28" s="9"/>
      <c r="P28" s="9"/>
      <c r="Q28" s="9"/>
      <c r="R28" s="9"/>
      <c r="S28" s="9"/>
    </row>
    <row r="29" spans="2:19" ht="22.5" customHeight="1" x14ac:dyDescent="0.25">
      <c r="B29" s="9"/>
      <c r="C29" s="9"/>
      <c r="D29" s="9"/>
      <c r="E29" s="9"/>
      <c r="F29" s="102"/>
      <c r="G29" s="102"/>
      <c r="H29" s="102"/>
      <c r="I29" s="166" t="s">
        <v>136</v>
      </c>
      <c r="J29" s="166"/>
      <c r="K29" s="166"/>
      <c r="L29" s="102"/>
      <c r="M29" s="102"/>
      <c r="N29" s="102"/>
      <c r="O29" s="102"/>
      <c r="P29" s="102"/>
      <c r="Q29" s="102"/>
      <c r="R29" s="102"/>
      <c r="S29" s="102"/>
    </row>
    <row r="30" spans="2:19" ht="22.5" customHeight="1" x14ac:dyDescent="0.25">
      <c r="B30" s="9"/>
      <c r="C30" s="9"/>
      <c r="D30" s="9"/>
      <c r="E30" s="9"/>
      <c r="F30" s="102"/>
      <c r="G30" s="102"/>
      <c r="H30" s="102"/>
      <c r="I30" s="166"/>
      <c r="J30" s="166"/>
      <c r="K30" s="166"/>
      <c r="L30" s="102"/>
      <c r="M30" s="102"/>
      <c r="N30" s="102"/>
      <c r="O30" s="102"/>
      <c r="P30" s="102"/>
      <c r="Q30" s="102"/>
      <c r="R30" s="102"/>
      <c r="S30" s="102"/>
    </row>
    <row r="31" spans="2:19" x14ac:dyDescent="0.25">
      <c r="B31" s="9"/>
      <c r="C31" s="9"/>
      <c r="D31" s="9"/>
      <c r="E31" s="9"/>
      <c r="F31" s="102"/>
      <c r="G31" s="102"/>
      <c r="H31" s="102"/>
      <c r="I31" s="95" t="s">
        <v>24</v>
      </c>
      <c r="J31" s="95"/>
      <c r="K31" s="18" t="s">
        <v>25</v>
      </c>
      <c r="L31" s="102"/>
      <c r="M31" s="102"/>
      <c r="N31" s="102"/>
      <c r="O31" s="102"/>
      <c r="P31" s="102"/>
      <c r="Q31" s="102"/>
      <c r="R31" s="102"/>
      <c r="S31" s="102"/>
    </row>
    <row r="32" spans="2:19" x14ac:dyDescent="0.25">
      <c r="B32" s="9"/>
      <c r="C32" s="9"/>
      <c r="D32" s="9"/>
      <c r="E32" s="9"/>
      <c r="F32" s="102"/>
      <c r="G32" s="102"/>
      <c r="H32" s="102"/>
      <c r="I32" s="123">
        <v>2009</v>
      </c>
      <c r="J32" s="123"/>
      <c r="K32" s="122">
        <v>139</v>
      </c>
      <c r="L32" s="102"/>
      <c r="M32" s="102"/>
      <c r="N32" s="102"/>
      <c r="O32" s="102"/>
      <c r="P32" s="102"/>
      <c r="Q32" s="102"/>
      <c r="R32" s="102"/>
      <c r="S32" s="102"/>
    </row>
    <row r="33" spans="2:19" x14ac:dyDescent="0.25">
      <c r="B33" s="9"/>
      <c r="C33" s="9"/>
      <c r="D33" s="9"/>
      <c r="E33" s="9"/>
      <c r="F33" s="102"/>
      <c r="G33" s="102"/>
      <c r="H33" s="102"/>
      <c r="I33" s="123">
        <v>2010</v>
      </c>
      <c r="J33" s="123"/>
      <c r="K33" s="122">
        <v>121</v>
      </c>
      <c r="L33" s="102"/>
      <c r="M33" s="102"/>
      <c r="N33" s="102"/>
      <c r="O33" s="102"/>
      <c r="P33" s="102"/>
      <c r="Q33" s="102"/>
      <c r="R33" s="102"/>
      <c r="S33" s="102"/>
    </row>
    <row r="34" spans="2:19" x14ac:dyDescent="0.25">
      <c r="B34" s="9"/>
      <c r="C34" s="9"/>
      <c r="D34" s="9"/>
      <c r="E34" s="9"/>
      <c r="F34" s="102"/>
      <c r="G34" s="102"/>
      <c r="H34" s="102"/>
      <c r="I34" s="123">
        <v>2011</v>
      </c>
      <c r="J34" s="123"/>
      <c r="K34" s="122">
        <v>93</v>
      </c>
      <c r="L34" s="102"/>
      <c r="M34" s="102"/>
      <c r="N34" s="102"/>
      <c r="O34" s="102"/>
      <c r="P34" s="102"/>
      <c r="Q34" s="102"/>
      <c r="R34" s="102"/>
      <c r="S34" s="102"/>
    </row>
    <row r="35" spans="2:19" x14ac:dyDescent="0.25">
      <c r="B35" s="9"/>
      <c r="C35" s="9"/>
      <c r="D35" s="9"/>
      <c r="E35" s="9"/>
      <c r="F35" s="102"/>
      <c r="G35" s="102"/>
      <c r="H35" s="102"/>
      <c r="I35" s="123">
        <v>2012</v>
      </c>
      <c r="J35" s="123"/>
      <c r="K35" s="122">
        <v>83</v>
      </c>
      <c r="L35" s="9"/>
      <c r="M35" s="9"/>
      <c r="N35" s="9"/>
      <c r="O35" s="9"/>
      <c r="P35" s="9"/>
      <c r="Q35" s="9"/>
      <c r="R35" s="9"/>
      <c r="S35" s="9"/>
    </row>
    <row r="36" spans="2:19" x14ac:dyDescent="0.25">
      <c r="B36" s="9"/>
      <c r="C36" s="9"/>
      <c r="D36" s="9"/>
      <c r="E36" s="9"/>
      <c r="F36" s="102"/>
      <c r="G36" s="102"/>
      <c r="H36" s="102"/>
      <c r="I36" s="123">
        <v>2013</v>
      </c>
      <c r="J36" s="123"/>
      <c r="K36" s="122">
        <v>131</v>
      </c>
      <c r="L36" s="9"/>
      <c r="M36" s="9"/>
      <c r="N36" s="9"/>
      <c r="O36" s="9"/>
      <c r="P36" s="9"/>
      <c r="Q36" s="9"/>
      <c r="R36" s="9"/>
      <c r="S36" s="9"/>
    </row>
    <row r="37" spans="2:19" x14ac:dyDescent="0.25">
      <c r="B37" s="9"/>
      <c r="C37" s="9"/>
      <c r="D37" s="9"/>
      <c r="E37" s="9"/>
      <c r="F37" s="102"/>
      <c r="G37" s="102"/>
      <c r="H37" s="102"/>
      <c r="I37" s="123">
        <v>2014</v>
      </c>
      <c r="J37" s="123"/>
      <c r="K37" s="122">
        <v>96</v>
      </c>
      <c r="L37" s="9"/>
      <c r="M37" s="9"/>
      <c r="N37" s="9"/>
      <c r="O37" s="9"/>
      <c r="P37" s="9"/>
      <c r="Q37" s="9"/>
      <c r="R37" s="9"/>
      <c r="S37" s="9"/>
    </row>
    <row r="38" spans="2:19" x14ac:dyDescent="0.25">
      <c r="B38" s="9"/>
      <c r="C38" s="9"/>
      <c r="D38" s="9"/>
      <c r="E38" s="9"/>
      <c r="F38" s="102"/>
      <c r="G38" s="102"/>
      <c r="H38" s="102"/>
      <c r="I38" s="123">
        <v>2015</v>
      </c>
      <c r="J38" s="123"/>
      <c r="K38" s="122">
        <v>95</v>
      </c>
      <c r="L38" s="9"/>
      <c r="M38" s="9"/>
      <c r="N38" s="9"/>
      <c r="O38" s="9"/>
      <c r="P38" s="9"/>
      <c r="Q38" s="9"/>
      <c r="R38" s="9"/>
      <c r="S38" s="9"/>
    </row>
    <row r="39" spans="2:19" x14ac:dyDescent="0.25">
      <c r="B39" s="9"/>
      <c r="C39" s="9"/>
      <c r="D39" s="9"/>
      <c r="E39" s="9"/>
      <c r="F39" s="102"/>
      <c r="G39" s="102"/>
      <c r="H39" s="102"/>
      <c r="I39" s="123">
        <v>2016</v>
      </c>
      <c r="J39" s="123"/>
      <c r="K39" s="122">
        <v>124</v>
      </c>
      <c r="L39" s="9"/>
      <c r="M39" s="9"/>
      <c r="N39" s="9"/>
      <c r="O39" s="9"/>
      <c r="P39" s="9"/>
      <c r="Q39" s="9"/>
      <c r="R39" s="9"/>
      <c r="S39" s="9"/>
    </row>
    <row r="40" spans="2:19" x14ac:dyDescent="0.25">
      <c r="B40" s="9"/>
      <c r="C40" s="9"/>
      <c r="D40" s="9"/>
      <c r="E40" s="9"/>
      <c r="F40" s="102"/>
      <c r="G40" s="102"/>
      <c r="H40" s="102"/>
      <c r="I40" s="123">
        <v>2017</v>
      </c>
      <c r="J40" s="123"/>
      <c r="K40" s="122">
        <v>121</v>
      </c>
      <c r="L40" s="9"/>
      <c r="M40" s="9"/>
      <c r="N40" s="9"/>
      <c r="O40" s="9"/>
      <c r="P40" s="9"/>
      <c r="Q40" s="9"/>
      <c r="R40" s="9"/>
      <c r="S40" s="9"/>
    </row>
    <row r="41" spans="2:19" ht="15.75" customHeight="1" thickBot="1" x14ac:dyDescent="0.3">
      <c r="C41" s="114"/>
      <c r="D41" s="114"/>
      <c r="E41" s="114"/>
      <c r="F41" s="114"/>
      <c r="G41" s="114"/>
      <c r="H41" s="113"/>
      <c r="I41" s="14" t="s">
        <v>166</v>
      </c>
      <c r="J41" s="14"/>
      <c r="K41" s="137">
        <f>K27</f>
        <v>103</v>
      </c>
      <c r="L41" s="9"/>
      <c r="M41" s="9"/>
      <c r="N41" s="9"/>
      <c r="O41" s="9"/>
      <c r="P41" s="9"/>
      <c r="Q41" s="9"/>
      <c r="R41" s="9"/>
      <c r="S41" s="9"/>
    </row>
    <row r="42" spans="2:19" x14ac:dyDescent="0.25">
      <c r="B42" s="184" t="s">
        <v>137</v>
      </c>
      <c r="C42" s="184"/>
      <c r="D42" s="184"/>
      <c r="E42" s="184"/>
      <c r="F42" s="184"/>
      <c r="G42" s="184"/>
      <c r="H42" s="113"/>
      <c r="I42" s="111" t="s">
        <v>1</v>
      </c>
      <c r="J42" s="111"/>
      <c r="K42" s="138">
        <f>SUM(K32:K41)</f>
        <v>1106</v>
      </c>
      <c r="L42" s="9"/>
      <c r="M42" s="9"/>
      <c r="N42" s="9"/>
      <c r="O42" s="9"/>
      <c r="P42" s="9"/>
      <c r="Q42" s="9"/>
      <c r="R42" s="9"/>
      <c r="S42" s="9"/>
    </row>
    <row r="43" spans="2:19" x14ac:dyDescent="0.25">
      <c r="B43" s="184"/>
      <c r="C43" s="184"/>
      <c r="D43" s="184"/>
      <c r="E43" s="184"/>
      <c r="F43" s="184"/>
      <c r="G43" s="184"/>
      <c r="H43" s="102"/>
      <c r="I43" s="180" t="s">
        <v>167</v>
      </c>
      <c r="J43" s="180"/>
      <c r="K43" s="180"/>
      <c r="L43" s="9"/>
      <c r="M43" s="9"/>
      <c r="N43" s="9"/>
      <c r="O43" s="9"/>
      <c r="P43" s="9"/>
      <c r="Q43" s="9"/>
      <c r="R43" s="9"/>
      <c r="S43" s="9"/>
    </row>
    <row r="44" spans="2:19" x14ac:dyDescent="0.25">
      <c r="B44" s="184"/>
      <c r="C44" s="184"/>
      <c r="D44" s="184"/>
      <c r="E44" s="184"/>
      <c r="F44" s="184"/>
      <c r="G44" s="184"/>
      <c r="I44" s="180"/>
      <c r="J44" s="180"/>
      <c r="K44" s="180"/>
      <c r="L44" s="9"/>
      <c r="M44" s="9"/>
      <c r="N44" s="9"/>
      <c r="O44" s="9"/>
      <c r="P44" s="9"/>
      <c r="Q44" s="9"/>
      <c r="R44" s="9"/>
      <c r="S44" s="9"/>
    </row>
    <row r="45" spans="2:19" x14ac:dyDescent="0.25">
      <c r="I45" s="9"/>
      <c r="J45" s="9"/>
      <c r="K45" s="9"/>
      <c r="L45" s="186" t="s">
        <v>167</v>
      </c>
      <c r="M45" s="186"/>
      <c r="N45" s="186"/>
      <c r="O45" s="186"/>
      <c r="P45" s="186"/>
      <c r="Q45" s="152"/>
      <c r="R45" s="9"/>
      <c r="S45" s="9"/>
    </row>
    <row r="46" spans="2:19" x14ac:dyDescent="0.25">
      <c r="I46" s="9"/>
      <c r="J46" s="9"/>
      <c r="K46" s="9"/>
      <c r="L46" s="9"/>
      <c r="M46" s="115"/>
      <c r="N46" s="9"/>
      <c r="O46" s="9"/>
      <c r="P46" s="9"/>
      <c r="Q46" s="9"/>
      <c r="R46" s="9"/>
      <c r="S46" s="9"/>
    </row>
    <row r="47" spans="2:19" x14ac:dyDescent="0.25">
      <c r="I47" s="9"/>
      <c r="J47" s="9"/>
      <c r="K47" s="166" t="s">
        <v>162</v>
      </c>
      <c r="L47" s="166"/>
      <c r="M47" s="166"/>
      <c r="N47" s="166"/>
      <c r="O47" s="166"/>
      <c r="P47" s="166"/>
      <c r="Q47" s="166"/>
      <c r="R47" s="9"/>
      <c r="S47" s="9"/>
    </row>
    <row r="48" spans="2:19" ht="15" customHeight="1" thickBot="1" x14ac:dyDescent="0.3">
      <c r="I48" s="9"/>
      <c r="J48" s="9"/>
      <c r="K48" s="188" t="s">
        <v>46</v>
      </c>
      <c r="L48" s="169" t="s">
        <v>169</v>
      </c>
      <c r="M48" s="169"/>
      <c r="N48" s="108"/>
      <c r="O48" s="169">
        <v>2017</v>
      </c>
      <c r="P48" s="169"/>
      <c r="Q48" s="169"/>
      <c r="R48" s="9"/>
      <c r="S48" s="9"/>
    </row>
    <row r="49" spans="2:19" ht="15" customHeight="1" x14ac:dyDescent="0.25">
      <c r="I49" s="9"/>
      <c r="J49" s="9"/>
      <c r="K49" s="188"/>
      <c r="L49" s="108" t="s">
        <v>35</v>
      </c>
      <c r="M49" s="108" t="s">
        <v>0</v>
      </c>
      <c r="N49" s="108"/>
      <c r="O49" s="108" t="s">
        <v>35</v>
      </c>
      <c r="P49" s="108"/>
      <c r="Q49" s="108" t="s">
        <v>0</v>
      </c>
      <c r="R49" s="9"/>
      <c r="S49" s="9"/>
    </row>
    <row r="50" spans="2:19" x14ac:dyDescent="0.25">
      <c r="I50" s="9"/>
      <c r="J50" s="9"/>
      <c r="K50" s="127" t="s">
        <v>47</v>
      </c>
      <c r="L50" s="14">
        <v>45</v>
      </c>
      <c r="M50" s="129">
        <f>L50/$L$54</f>
        <v>0.43689320388349512</v>
      </c>
      <c r="N50" s="129"/>
      <c r="O50" s="14">
        <v>78</v>
      </c>
      <c r="P50" s="14"/>
      <c r="Q50" s="129">
        <f>O50/$O$54</f>
        <v>0.64462809917355368</v>
      </c>
      <c r="R50" s="9"/>
      <c r="S50" s="9"/>
    </row>
    <row r="51" spans="2:19" x14ac:dyDescent="0.25">
      <c r="I51" s="9"/>
      <c r="J51" s="9"/>
      <c r="K51" s="127" t="s">
        <v>48</v>
      </c>
      <c r="L51" s="14">
        <v>21</v>
      </c>
      <c r="M51" s="129">
        <f>L51/$L$54</f>
        <v>0.20388349514563106</v>
      </c>
      <c r="N51" s="129"/>
      <c r="O51" s="14">
        <v>20</v>
      </c>
      <c r="P51" s="14"/>
      <c r="Q51" s="129">
        <f>O51/$O$54</f>
        <v>0.16528925619834711</v>
      </c>
      <c r="R51" s="9"/>
      <c r="S51" s="9"/>
    </row>
    <row r="52" spans="2:19" x14ac:dyDescent="0.25">
      <c r="I52" s="9"/>
      <c r="J52" s="9"/>
      <c r="K52" s="127" t="s">
        <v>49</v>
      </c>
      <c r="L52" s="14">
        <v>15</v>
      </c>
      <c r="M52" s="129">
        <f>L52/$L$54</f>
        <v>0.14563106796116504</v>
      </c>
      <c r="N52" s="129"/>
      <c r="O52" s="14">
        <v>23</v>
      </c>
      <c r="P52" s="14"/>
      <c r="Q52" s="129">
        <f>O52/$O$54</f>
        <v>0.19008264462809918</v>
      </c>
      <c r="R52" s="9"/>
      <c r="S52" s="9"/>
    </row>
    <row r="53" spans="2:19" ht="15" customHeight="1" thickBot="1" x14ac:dyDescent="0.3">
      <c r="B53" s="166" t="s">
        <v>163</v>
      </c>
      <c r="C53" s="166"/>
      <c r="D53" s="166"/>
      <c r="E53" s="166"/>
      <c r="F53" s="166"/>
      <c r="G53" s="166"/>
      <c r="H53" s="166"/>
      <c r="I53" s="9"/>
      <c r="J53" s="9"/>
      <c r="K53" s="134" t="s">
        <v>50</v>
      </c>
      <c r="L53" s="135">
        <v>22</v>
      </c>
      <c r="M53" s="136">
        <f>L53/$L$54</f>
        <v>0.21359223300970873</v>
      </c>
      <c r="N53" s="136"/>
      <c r="O53" s="135">
        <v>0</v>
      </c>
      <c r="P53" s="135"/>
      <c r="Q53" s="136">
        <f>O53/$O$54</f>
        <v>0</v>
      </c>
      <c r="R53" s="9"/>
      <c r="S53" s="9"/>
    </row>
    <row r="54" spans="2:19" x14ac:dyDescent="0.25">
      <c r="B54" s="166"/>
      <c r="C54" s="166"/>
      <c r="D54" s="166"/>
      <c r="E54" s="166"/>
      <c r="F54" s="166"/>
      <c r="G54" s="166"/>
      <c r="H54" s="166"/>
      <c r="I54" s="9"/>
      <c r="J54" s="9"/>
      <c r="K54" s="107" t="s">
        <v>1</v>
      </c>
      <c r="L54" s="107">
        <f>SUM(L50:L53)</f>
        <v>103</v>
      </c>
      <c r="M54" s="116">
        <f>SUM(M50:M53)</f>
        <v>0.99999999999999989</v>
      </c>
      <c r="N54" s="116"/>
      <c r="O54" s="107">
        <f>SUM(O50:O53)</f>
        <v>121</v>
      </c>
      <c r="P54" s="107"/>
      <c r="Q54" s="116">
        <f>SUM(Q50:Q53)</f>
        <v>1</v>
      </c>
      <c r="R54" s="9"/>
      <c r="S54" s="9"/>
    </row>
    <row r="55" spans="2:19" ht="15" customHeight="1" x14ac:dyDescent="0.25">
      <c r="B55" s="168" t="s">
        <v>26</v>
      </c>
      <c r="C55" s="168"/>
      <c r="D55" s="185" t="s">
        <v>42</v>
      </c>
      <c r="E55" s="20"/>
      <c r="F55" s="168" t="s">
        <v>43</v>
      </c>
      <c r="G55" s="98"/>
      <c r="H55" s="168" t="s">
        <v>1</v>
      </c>
      <c r="I55" s="9"/>
      <c r="J55" s="9"/>
      <c r="K55" s="117" t="s">
        <v>167</v>
      </c>
      <c r="L55" s="9"/>
      <c r="M55" s="9"/>
      <c r="N55" s="9"/>
      <c r="O55" s="9"/>
      <c r="P55" s="9"/>
      <c r="Q55" s="9"/>
      <c r="R55" s="9"/>
      <c r="S55" s="9"/>
    </row>
    <row r="56" spans="2:19" ht="15" customHeight="1" x14ac:dyDescent="0.25">
      <c r="B56" s="168"/>
      <c r="C56" s="168"/>
      <c r="D56" s="185"/>
      <c r="E56" s="20"/>
      <c r="F56" s="168"/>
      <c r="G56" s="103"/>
      <c r="H56" s="168"/>
      <c r="I56" s="9"/>
      <c r="J56" s="9"/>
      <c r="R56" s="9"/>
      <c r="S56" s="9"/>
    </row>
    <row r="57" spans="2:19" x14ac:dyDescent="0.25">
      <c r="B57" s="143" t="s">
        <v>44</v>
      </c>
      <c r="C57" s="143"/>
      <c r="D57" s="147">
        <v>320</v>
      </c>
      <c r="E57" s="147"/>
      <c r="F57" s="147">
        <v>20</v>
      </c>
      <c r="G57" s="144"/>
      <c r="H57" s="144">
        <f t="shared" ref="H57:H82" si="1">D57+F57</f>
        <v>340</v>
      </c>
      <c r="I57" s="9"/>
      <c r="J57" s="9"/>
      <c r="K57" s="166" t="s">
        <v>139</v>
      </c>
      <c r="L57" s="166"/>
      <c r="M57" s="166"/>
      <c r="N57" s="166"/>
      <c r="O57" s="166"/>
      <c r="R57" s="9"/>
      <c r="S57" s="9"/>
    </row>
    <row r="58" spans="2:19" ht="15.75" thickBot="1" x14ac:dyDescent="0.3">
      <c r="B58" s="143" t="s">
        <v>7</v>
      </c>
      <c r="C58" s="143"/>
      <c r="D58" s="147">
        <v>75</v>
      </c>
      <c r="E58" s="147"/>
      <c r="F58" s="147">
        <v>8</v>
      </c>
      <c r="G58" s="144"/>
      <c r="H58" s="144">
        <f t="shared" si="1"/>
        <v>83</v>
      </c>
      <c r="I58" s="9"/>
      <c r="J58" s="9"/>
      <c r="K58" s="188" t="s">
        <v>51</v>
      </c>
      <c r="L58" s="188"/>
      <c r="M58" s="169" t="s">
        <v>25</v>
      </c>
      <c r="N58" s="169"/>
      <c r="O58" s="169"/>
      <c r="P58" s="9"/>
      <c r="Q58" s="9"/>
      <c r="R58" s="9"/>
      <c r="S58" s="9"/>
    </row>
    <row r="59" spans="2:19" x14ac:dyDescent="0.25">
      <c r="B59" s="143" t="s">
        <v>38</v>
      </c>
      <c r="C59" s="143"/>
      <c r="D59" s="147">
        <v>58</v>
      </c>
      <c r="E59" s="147"/>
      <c r="F59" s="147">
        <v>5</v>
      </c>
      <c r="G59" s="144"/>
      <c r="H59" s="144">
        <f t="shared" si="1"/>
        <v>63</v>
      </c>
      <c r="I59" s="9"/>
      <c r="J59" s="9"/>
      <c r="K59" s="188"/>
      <c r="L59" s="188"/>
      <c r="M59" s="107" t="s">
        <v>35</v>
      </c>
      <c r="N59" s="107"/>
      <c r="O59" s="107" t="s">
        <v>0</v>
      </c>
      <c r="P59" s="32"/>
      <c r="Q59" s="32"/>
      <c r="R59" s="9"/>
      <c r="S59" s="9"/>
    </row>
    <row r="60" spans="2:19" ht="15" customHeight="1" x14ac:dyDescent="0.25">
      <c r="B60" s="143" t="s">
        <v>10</v>
      </c>
      <c r="C60" s="143"/>
      <c r="D60" s="147">
        <v>44</v>
      </c>
      <c r="E60" s="147"/>
      <c r="F60" s="147">
        <v>12</v>
      </c>
      <c r="G60" s="144"/>
      <c r="H60" s="144">
        <f t="shared" si="1"/>
        <v>56</v>
      </c>
      <c r="I60" s="9"/>
      <c r="J60" s="9"/>
      <c r="K60" s="127" t="s">
        <v>52</v>
      </c>
      <c r="L60" s="14"/>
      <c r="M60" s="128">
        <v>24</v>
      </c>
      <c r="N60" s="128"/>
      <c r="O60" s="129">
        <f t="shared" ref="O60:O68" si="2">M60/$M$69</f>
        <v>0.23300970873786409</v>
      </c>
      <c r="P60" s="32"/>
      <c r="Q60" s="32"/>
      <c r="R60" s="32"/>
      <c r="S60" s="9"/>
    </row>
    <row r="61" spans="2:19" ht="15" customHeight="1" x14ac:dyDescent="0.25">
      <c r="B61" s="143" t="s">
        <v>8</v>
      </c>
      <c r="C61" s="143"/>
      <c r="D61" s="147">
        <v>51</v>
      </c>
      <c r="E61" s="147"/>
      <c r="F61" s="147">
        <v>3</v>
      </c>
      <c r="G61" s="144"/>
      <c r="H61" s="144">
        <f t="shared" si="1"/>
        <v>54</v>
      </c>
      <c r="I61" s="9"/>
      <c r="J61" s="9"/>
      <c r="K61" s="127" t="s">
        <v>113</v>
      </c>
      <c r="L61" s="14"/>
      <c r="M61" s="128">
        <v>1</v>
      </c>
      <c r="N61" s="128"/>
      <c r="O61" s="129">
        <f t="shared" si="2"/>
        <v>9.7087378640776691E-3</v>
      </c>
      <c r="P61" s="9"/>
    </row>
    <row r="62" spans="2:19" x14ac:dyDescent="0.25">
      <c r="B62" s="143" t="s">
        <v>19</v>
      </c>
      <c r="C62" s="143"/>
      <c r="D62" s="147">
        <v>50</v>
      </c>
      <c r="E62" s="147"/>
      <c r="F62" s="147">
        <v>3</v>
      </c>
      <c r="G62" s="144"/>
      <c r="H62" s="144">
        <f t="shared" si="1"/>
        <v>53</v>
      </c>
      <c r="I62" s="9"/>
      <c r="J62" s="9"/>
      <c r="K62" s="127" t="s">
        <v>53</v>
      </c>
      <c r="L62" s="14"/>
      <c r="M62" s="128">
        <v>43</v>
      </c>
      <c r="N62" s="128"/>
      <c r="O62" s="129">
        <f t="shared" si="2"/>
        <v>0.41747572815533979</v>
      </c>
      <c r="P62" s="9"/>
    </row>
    <row r="63" spans="2:19" x14ac:dyDescent="0.25">
      <c r="B63" s="126" t="s">
        <v>13</v>
      </c>
      <c r="C63" s="126"/>
      <c r="D63" s="123">
        <v>38</v>
      </c>
      <c r="E63" s="123"/>
      <c r="F63" s="123">
        <v>8</v>
      </c>
      <c r="G63" s="123"/>
      <c r="H63" s="145">
        <f t="shared" si="1"/>
        <v>46</v>
      </c>
      <c r="I63" s="9"/>
      <c r="J63" s="9"/>
      <c r="K63" s="127" t="s">
        <v>114</v>
      </c>
      <c r="L63" s="14"/>
      <c r="M63" s="128">
        <v>1</v>
      </c>
      <c r="N63" s="128"/>
      <c r="O63" s="129">
        <f t="shared" si="2"/>
        <v>9.7087378640776691E-3</v>
      </c>
      <c r="P63" s="9"/>
    </row>
    <row r="64" spans="2:19" x14ac:dyDescent="0.25">
      <c r="B64" s="126" t="s">
        <v>45</v>
      </c>
      <c r="C64" s="126"/>
      <c r="D64" s="123">
        <v>36</v>
      </c>
      <c r="E64" s="123"/>
      <c r="F64" s="123">
        <v>7</v>
      </c>
      <c r="G64" s="123"/>
      <c r="H64" s="145">
        <f t="shared" si="1"/>
        <v>43</v>
      </c>
      <c r="I64" s="9"/>
      <c r="J64" s="9"/>
      <c r="K64" s="127" t="s">
        <v>115</v>
      </c>
      <c r="L64" s="14"/>
      <c r="M64" s="128">
        <v>7</v>
      </c>
      <c r="N64" s="128"/>
      <c r="O64" s="129">
        <f t="shared" si="2"/>
        <v>6.7961165048543687E-2</v>
      </c>
      <c r="P64" s="9"/>
    </row>
    <row r="65" spans="2:16" ht="15.75" customHeight="1" x14ac:dyDescent="0.25">
      <c r="B65" s="126" t="s">
        <v>5</v>
      </c>
      <c r="C65" s="126"/>
      <c r="D65" s="123">
        <v>40</v>
      </c>
      <c r="E65" s="123"/>
      <c r="F65" s="123">
        <v>1</v>
      </c>
      <c r="G65" s="123"/>
      <c r="H65" s="145">
        <f t="shared" si="1"/>
        <v>41</v>
      </c>
      <c r="I65" s="9"/>
      <c r="J65" s="9"/>
      <c r="K65" s="130" t="s">
        <v>140</v>
      </c>
      <c r="L65" s="131"/>
      <c r="M65" s="132">
        <v>1</v>
      </c>
      <c r="N65" s="131"/>
      <c r="O65" s="133">
        <f t="shared" si="2"/>
        <v>9.7087378640776691E-3</v>
      </c>
      <c r="P65" s="9"/>
    </row>
    <row r="66" spans="2:16" x14ac:dyDescent="0.25">
      <c r="B66" s="126" t="s">
        <v>160</v>
      </c>
      <c r="C66" s="126"/>
      <c r="D66" s="123">
        <v>29</v>
      </c>
      <c r="E66" s="123"/>
      <c r="F66" s="123">
        <v>8</v>
      </c>
      <c r="G66" s="123"/>
      <c r="H66" s="145">
        <f t="shared" si="1"/>
        <v>37</v>
      </c>
      <c r="I66" s="9"/>
      <c r="J66" s="9"/>
      <c r="K66" s="127" t="s">
        <v>116</v>
      </c>
      <c r="L66" s="14"/>
      <c r="M66" s="128">
        <v>9</v>
      </c>
      <c r="N66" s="128"/>
      <c r="O66" s="129">
        <f t="shared" si="2"/>
        <v>8.7378640776699032E-2</v>
      </c>
      <c r="P66" s="9"/>
    </row>
    <row r="67" spans="2:16" ht="15" customHeight="1" x14ac:dyDescent="0.25">
      <c r="B67" s="126" t="s">
        <v>14</v>
      </c>
      <c r="C67" s="126"/>
      <c r="D67" s="123">
        <v>29</v>
      </c>
      <c r="E67" s="123"/>
      <c r="F67" s="123">
        <v>2</v>
      </c>
      <c r="G67" s="123"/>
      <c r="H67" s="145">
        <f t="shared" si="1"/>
        <v>31</v>
      </c>
      <c r="I67" s="9"/>
      <c r="J67" s="9"/>
      <c r="K67" s="127" t="s">
        <v>99</v>
      </c>
      <c r="L67" s="14"/>
      <c r="M67" s="128">
        <v>12</v>
      </c>
      <c r="N67" s="128"/>
      <c r="O67" s="129">
        <f t="shared" si="2"/>
        <v>0.11650485436893204</v>
      </c>
      <c r="P67" s="9"/>
    </row>
    <row r="68" spans="2:16" ht="15" customHeight="1" thickBot="1" x14ac:dyDescent="0.3">
      <c r="B68" s="126" t="s">
        <v>18</v>
      </c>
      <c r="C68" s="126"/>
      <c r="D68" s="123">
        <v>28</v>
      </c>
      <c r="E68" s="123"/>
      <c r="F68" s="123">
        <v>2</v>
      </c>
      <c r="G68" s="123"/>
      <c r="H68" s="145">
        <f t="shared" si="1"/>
        <v>30</v>
      </c>
      <c r="I68" s="9"/>
      <c r="J68" s="9"/>
      <c r="K68" s="127" t="s">
        <v>54</v>
      </c>
      <c r="L68" s="14"/>
      <c r="M68" s="128">
        <v>5</v>
      </c>
      <c r="N68" s="128"/>
      <c r="O68" s="129">
        <f t="shared" si="2"/>
        <v>4.8543689320388349E-2</v>
      </c>
      <c r="P68" s="9"/>
    </row>
    <row r="69" spans="2:16" ht="15" customHeight="1" x14ac:dyDescent="0.25">
      <c r="B69" s="126" t="s">
        <v>21</v>
      </c>
      <c r="C69" s="126"/>
      <c r="D69" s="123">
        <v>26</v>
      </c>
      <c r="E69" s="123"/>
      <c r="F69" s="123">
        <v>3</v>
      </c>
      <c r="G69" s="123"/>
      <c r="H69" s="145">
        <f t="shared" si="1"/>
        <v>29</v>
      </c>
      <c r="I69" s="10"/>
      <c r="J69" s="9"/>
      <c r="K69" s="93" t="s">
        <v>1</v>
      </c>
      <c r="L69" s="93"/>
      <c r="M69" s="22">
        <f>SUM(M60:M68)</f>
        <v>103</v>
      </c>
      <c r="N69" s="22"/>
      <c r="O69" s="24">
        <f>SUM(O60:O68)</f>
        <v>0.99999999999999978</v>
      </c>
      <c r="P69" s="9"/>
    </row>
    <row r="70" spans="2:16" ht="15" customHeight="1" x14ac:dyDescent="0.25">
      <c r="B70" s="126" t="s">
        <v>37</v>
      </c>
      <c r="C70" s="126"/>
      <c r="D70" s="123">
        <v>26</v>
      </c>
      <c r="E70" s="123"/>
      <c r="F70" s="123">
        <v>2</v>
      </c>
      <c r="G70" s="123"/>
      <c r="H70" s="145">
        <f t="shared" si="1"/>
        <v>28</v>
      </c>
      <c r="I70" s="23"/>
      <c r="J70" s="9"/>
    </row>
    <row r="71" spans="2:16" ht="14.25" customHeight="1" x14ac:dyDescent="0.25">
      <c r="B71" s="126" t="s">
        <v>9</v>
      </c>
      <c r="C71" s="126"/>
      <c r="D71" s="123">
        <v>24</v>
      </c>
      <c r="E71" s="123"/>
      <c r="F71" s="123">
        <v>2</v>
      </c>
      <c r="G71" s="123"/>
      <c r="H71" s="145">
        <f t="shared" si="1"/>
        <v>26</v>
      </c>
      <c r="I71" s="10"/>
      <c r="J71" s="9"/>
      <c r="K71" s="166" t="s">
        <v>128</v>
      </c>
      <c r="L71" s="166"/>
      <c r="M71" s="166"/>
      <c r="N71" s="166"/>
      <c r="O71" s="166"/>
      <c r="P71" s="9"/>
    </row>
    <row r="72" spans="2:16" ht="15.75" thickBot="1" x14ac:dyDescent="0.3">
      <c r="B72" s="126" t="s">
        <v>12</v>
      </c>
      <c r="C72" s="126"/>
      <c r="D72" s="123">
        <v>19</v>
      </c>
      <c r="E72" s="123"/>
      <c r="F72" s="123">
        <v>3</v>
      </c>
      <c r="G72" s="123"/>
      <c r="H72" s="145">
        <f t="shared" si="1"/>
        <v>22</v>
      </c>
      <c r="J72" s="97"/>
      <c r="K72" s="188" t="s">
        <v>55</v>
      </c>
      <c r="L72" s="188"/>
      <c r="M72" s="189" t="s">
        <v>25</v>
      </c>
      <c r="N72" s="189"/>
      <c r="O72" s="189"/>
      <c r="P72" s="9"/>
    </row>
    <row r="73" spans="2:16" ht="15" customHeight="1" x14ac:dyDescent="0.25">
      <c r="B73" s="126" t="s">
        <v>20</v>
      </c>
      <c r="C73" s="126"/>
      <c r="D73" s="123">
        <v>16</v>
      </c>
      <c r="E73" s="123"/>
      <c r="F73" s="123">
        <v>2</v>
      </c>
      <c r="G73" s="123"/>
      <c r="H73" s="145">
        <f t="shared" si="1"/>
        <v>18</v>
      </c>
      <c r="I73" s="30"/>
      <c r="J73" s="25"/>
      <c r="K73" s="188"/>
      <c r="L73" s="188"/>
      <c r="M73" s="190" t="s">
        <v>35</v>
      </c>
      <c r="N73" s="190"/>
      <c r="O73" s="21" t="s">
        <v>0</v>
      </c>
    </row>
    <row r="74" spans="2:16" ht="14.25" customHeight="1" x14ac:dyDescent="0.25">
      <c r="B74" s="126" t="s">
        <v>11</v>
      </c>
      <c r="C74" s="126"/>
      <c r="D74" s="123">
        <v>13</v>
      </c>
      <c r="E74" s="123"/>
      <c r="F74" s="123">
        <v>2</v>
      </c>
      <c r="G74" s="123"/>
      <c r="H74" s="145">
        <f t="shared" si="1"/>
        <v>15</v>
      </c>
      <c r="K74" s="127" t="s">
        <v>141</v>
      </c>
      <c r="L74" s="14"/>
      <c r="M74" s="128">
        <v>5</v>
      </c>
      <c r="N74" s="128"/>
      <c r="O74" s="129">
        <f t="shared" ref="O74:O82" si="3">M74/$M$83</f>
        <v>4.8543689320388349E-2</v>
      </c>
      <c r="P74" s="9"/>
    </row>
    <row r="75" spans="2:16" ht="14.25" customHeight="1" x14ac:dyDescent="0.25">
      <c r="B75" s="126" t="s">
        <v>17</v>
      </c>
      <c r="C75" s="126"/>
      <c r="D75" s="123">
        <v>15</v>
      </c>
      <c r="E75" s="123"/>
      <c r="F75" s="123">
        <v>0</v>
      </c>
      <c r="G75" s="123"/>
      <c r="H75" s="145">
        <f t="shared" si="1"/>
        <v>15</v>
      </c>
      <c r="K75" s="127" t="s">
        <v>56</v>
      </c>
      <c r="L75" s="14"/>
      <c r="M75" s="128">
        <v>19</v>
      </c>
      <c r="N75" s="128"/>
      <c r="O75" s="129">
        <f t="shared" si="3"/>
        <v>0.18446601941747573</v>
      </c>
      <c r="P75" s="9"/>
    </row>
    <row r="76" spans="2:16" ht="14.25" customHeight="1" x14ac:dyDescent="0.25">
      <c r="B76" s="126" t="s">
        <v>15</v>
      </c>
      <c r="C76" s="126"/>
      <c r="D76" s="123">
        <v>12</v>
      </c>
      <c r="E76" s="123"/>
      <c r="F76" s="123">
        <v>2</v>
      </c>
      <c r="G76" s="123"/>
      <c r="H76" s="145">
        <f t="shared" si="1"/>
        <v>14</v>
      </c>
      <c r="K76" s="127" t="s">
        <v>57</v>
      </c>
      <c r="L76" s="14"/>
      <c r="M76" s="128">
        <v>6</v>
      </c>
      <c r="N76" s="128"/>
      <c r="O76" s="129">
        <f t="shared" si="3"/>
        <v>5.8252427184466021E-2</v>
      </c>
      <c r="P76" s="9"/>
    </row>
    <row r="77" spans="2:16" ht="14.25" customHeight="1" x14ac:dyDescent="0.25">
      <c r="B77" s="126" t="s">
        <v>16</v>
      </c>
      <c r="C77" s="126"/>
      <c r="D77" s="123">
        <v>9</v>
      </c>
      <c r="E77" s="123"/>
      <c r="F77" s="123">
        <v>3</v>
      </c>
      <c r="G77" s="123"/>
      <c r="H77" s="145">
        <f t="shared" si="1"/>
        <v>12</v>
      </c>
      <c r="K77" s="127" t="s">
        <v>117</v>
      </c>
      <c r="L77" s="14"/>
      <c r="M77" s="128">
        <v>8</v>
      </c>
      <c r="N77" s="128"/>
      <c r="O77" s="129">
        <f t="shared" si="3"/>
        <v>7.7669902912621352E-2</v>
      </c>
      <c r="P77" s="9"/>
    </row>
    <row r="78" spans="2:16" ht="14.25" customHeight="1" x14ac:dyDescent="0.25">
      <c r="B78" s="126" t="s">
        <v>23</v>
      </c>
      <c r="C78" s="126"/>
      <c r="D78" s="123">
        <v>12</v>
      </c>
      <c r="E78" s="123"/>
      <c r="F78" s="123">
        <v>0</v>
      </c>
      <c r="G78" s="123"/>
      <c r="H78" s="145">
        <f t="shared" si="1"/>
        <v>12</v>
      </c>
      <c r="K78" s="127" t="s">
        <v>118</v>
      </c>
      <c r="L78" s="14"/>
      <c r="M78" s="128">
        <v>27</v>
      </c>
      <c r="N78" s="128"/>
      <c r="O78" s="129">
        <f t="shared" si="3"/>
        <v>0.26213592233009708</v>
      </c>
      <c r="P78" s="9"/>
    </row>
    <row r="79" spans="2:16" ht="14.25" customHeight="1" x14ac:dyDescent="0.25">
      <c r="B79" s="127" t="s">
        <v>4</v>
      </c>
      <c r="C79" s="127"/>
      <c r="D79" s="14">
        <v>8</v>
      </c>
      <c r="E79" s="14"/>
      <c r="F79" s="14">
        <v>3</v>
      </c>
      <c r="G79" s="14"/>
      <c r="H79" s="146">
        <f t="shared" si="1"/>
        <v>11</v>
      </c>
      <c r="K79" s="130" t="s">
        <v>142</v>
      </c>
      <c r="L79" s="131"/>
      <c r="M79" s="132">
        <v>2</v>
      </c>
      <c r="N79" s="131"/>
      <c r="O79" s="129">
        <f t="shared" si="3"/>
        <v>1.9417475728155338E-2</v>
      </c>
      <c r="P79" s="9"/>
    </row>
    <row r="80" spans="2:16" ht="14.25" customHeight="1" x14ac:dyDescent="0.25">
      <c r="B80" s="126" t="s">
        <v>6</v>
      </c>
      <c r="C80" s="126"/>
      <c r="D80" s="123">
        <v>9</v>
      </c>
      <c r="E80" s="123"/>
      <c r="F80" s="123">
        <v>2</v>
      </c>
      <c r="G80" s="123"/>
      <c r="H80" s="145">
        <f t="shared" si="1"/>
        <v>11</v>
      </c>
      <c r="K80" s="127" t="s">
        <v>119</v>
      </c>
      <c r="L80" s="14"/>
      <c r="M80" s="128">
        <v>5</v>
      </c>
      <c r="N80" s="128"/>
      <c r="O80" s="129">
        <f t="shared" si="3"/>
        <v>4.8543689320388349E-2</v>
      </c>
      <c r="P80" s="9"/>
    </row>
    <row r="81" spans="2:19" ht="14.25" customHeight="1" x14ac:dyDescent="0.25">
      <c r="B81" s="126" t="s">
        <v>39</v>
      </c>
      <c r="C81" s="126"/>
      <c r="D81" s="123">
        <v>8</v>
      </c>
      <c r="E81" s="123"/>
      <c r="F81" s="123">
        <v>0</v>
      </c>
      <c r="G81" s="123"/>
      <c r="H81" s="145">
        <f t="shared" si="1"/>
        <v>8</v>
      </c>
      <c r="K81" s="127" t="s">
        <v>120</v>
      </c>
      <c r="L81" s="14"/>
      <c r="M81" s="128">
        <v>24</v>
      </c>
      <c r="N81" s="128"/>
      <c r="O81" s="129">
        <f t="shared" si="3"/>
        <v>0.23300970873786409</v>
      </c>
      <c r="P81" s="9"/>
    </row>
    <row r="82" spans="2:19" ht="14.25" customHeight="1" thickBot="1" x14ac:dyDescent="0.3">
      <c r="B82" s="126" t="s">
        <v>22</v>
      </c>
      <c r="C82" s="126"/>
      <c r="D82" s="123">
        <v>8</v>
      </c>
      <c r="E82" s="123"/>
      <c r="F82" s="123">
        <v>0</v>
      </c>
      <c r="G82" s="123"/>
      <c r="H82" s="145">
        <f t="shared" si="1"/>
        <v>8</v>
      </c>
      <c r="K82" s="127" t="s">
        <v>3</v>
      </c>
      <c r="L82" s="14"/>
      <c r="M82" s="128">
        <v>7</v>
      </c>
      <c r="N82" s="128"/>
      <c r="O82" s="129">
        <f t="shared" si="3"/>
        <v>6.7961165048543687E-2</v>
      </c>
      <c r="P82" s="9"/>
    </row>
    <row r="83" spans="2:19" ht="14.25" customHeight="1" x14ac:dyDescent="0.25">
      <c r="B83" s="93" t="s">
        <v>1</v>
      </c>
      <c r="C83" s="93"/>
      <c r="D83" s="22">
        <f>SUM(D57:D82)</f>
        <v>1003</v>
      </c>
      <c r="E83" s="22">
        <f>SUM(E57:E82)</f>
        <v>0</v>
      </c>
      <c r="F83" s="22">
        <f>SUM(F57:F82)</f>
        <v>103</v>
      </c>
      <c r="G83" s="22"/>
      <c r="H83" s="22">
        <f>SUM(H57:H82)</f>
        <v>1106</v>
      </c>
      <c r="K83" s="93" t="s">
        <v>1</v>
      </c>
      <c r="L83" s="93"/>
      <c r="M83" s="22">
        <f>SUM(M74:M82)</f>
        <v>103</v>
      </c>
      <c r="N83" s="22"/>
      <c r="O83" s="24">
        <f>SUM(O74:O82)</f>
        <v>0.99999999999999989</v>
      </c>
      <c r="P83" s="9"/>
    </row>
    <row r="84" spans="2:19" ht="12.75" customHeight="1" x14ac:dyDescent="0.25">
      <c r="B84" s="109" t="s">
        <v>168</v>
      </c>
      <c r="C84" s="9"/>
      <c r="D84" s="9"/>
      <c r="E84" s="9"/>
      <c r="F84" s="102"/>
      <c r="G84" s="102"/>
      <c r="H84" s="102"/>
      <c r="P84" s="9"/>
    </row>
    <row r="85" spans="2:19" ht="7.5" customHeight="1" x14ac:dyDescent="0.25">
      <c r="B85" s="17"/>
      <c r="C85" s="9"/>
      <c r="D85" s="9"/>
      <c r="E85" s="9"/>
      <c r="F85" s="102"/>
      <c r="G85" s="102"/>
      <c r="H85" s="102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</row>
    <row r="86" spans="2:19" ht="7.5" customHeight="1" x14ac:dyDescent="0.25">
      <c r="B86" s="9"/>
      <c r="C86" s="9"/>
      <c r="D86" s="9"/>
      <c r="E86" s="9"/>
      <c r="F86" s="102"/>
      <c r="G86" s="102"/>
      <c r="H86" s="102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</row>
    <row r="87" spans="2:19" x14ac:dyDescent="0.25">
      <c r="B87" s="1" t="s">
        <v>58</v>
      </c>
      <c r="C87" s="27"/>
      <c r="D87" s="27"/>
      <c r="E87" s="27"/>
      <c r="F87" s="28"/>
      <c r="G87" s="28"/>
      <c r="H87" s="28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</row>
    <row r="88" spans="2:19" ht="15" customHeight="1" x14ac:dyDescent="0.25">
      <c r="B88" s="165" t="s">
        <v>143</v>
      </c>
      <c r="C88" s="165"/>
      <c r="D88" s="165"/>
      <c r="E88" s="100"/>
      <c r="F88" s="29"/>
      <c r="G88" s="29"/>
      <c r="H88" s="29"/>
      <c r="I88" s="30"/>
      <c r="J88" s="30"/>
      <c r="K88" s="9"/>
      <c r="L88" s="9"/>
      <c r="M88" s="165" t="s">
        <v>150</v>
      </c>
      <c r="N88" s="165"/>
      <c r="O88" s="165"/>
      <c r="P88" s="165"/>
      <c r="Q88" s="165"/>
      <c r="R88" s="165"/>
      <c r="S88" s="9"/>
    </row>
    <row r="89" spans="2:19" ht="15" customHeight="1" x14ac:dyDescent="0.25">
      <c r="B89" s="165"/>
      <c r="C89" s="165"/>
      <c r="D89" s="165"/>
      <c r="E89" s="100"/>
      <c r="F89" s="29"/>
      <c r="G89" s="29"/>
      <c r="H89" s="29"/>
      <c r="I89" s="30"/>
      <c r="J89" s="30"/>
      <c r="K89" s="9"/>
      <c r="L89" s="9"/>
      <c r="M89" s="165"/>
      <c r="N89" s="165"/>
      <c r="O89" s="165"/>
      <c r="P89" s="165"/>
      <c r="Q89" s="165"/>
      <c r="R89" s="165"/>
      <c r="S89" s="9"/>
    </row>
    <row r="90" spans="2:19" x14ac:dyDescent="0.25">
      <c r="B90" s="103" t="s">
        <v>27</v>
      </c>
      <c r="C90" s="95" t="s">
        <v>35</v>
      </c>
      <c r="D90" s="95" t="s">
        <v>0</v>
      </c>
      <c r="E90" s="99"/>
      <c r="F90" s="102"/>
      <c r="G90" s="102"/>
      <c r="H90" s="34" t="s">
        <v>59</v>
      </c>
      <c r="I90" s="9"/>
      <c r="J90" s="9"/>
      <c r="K90" s="9"/>
      <c r="L90" s="9"/>
      <c r="M90" s="105" t="s">
        <v>60</v>
      </c>
      <c r="N90" s="35"/>
      <c r="O90" s="179" t="s">
        <v>35</v>
      </c>
      <c r="P90" s="179"/>
      <c r="Q90" s="179" t="s">
        <v>0</v>
      </c>
      <c r="R90" s="179"/>
      <c r="S90" s="9"/>
    </row>
    <row r="91" spans="2:19" x14ac:dyDescent="0.25">
      <c r="B91" s="118" t="s">
        <v>144</v>
      </c>
      <c r="C91" s="102">
        <v>0</v>
      </c>
      <c r="D91" s="36">
        <f t="shared" ref="D91:D97" si="4">C91/$C$98</f>
        <v>0</v>
      </c>
      <c r="E91" s="37"/>
      <c r="F91" s="102"/>
      <c r="G91" s="102"/>
      <c r="H91" s="38">
        <f>SUM(D91:D94)</f>
        <v>0.10679611650485436</v>
      </c>
      <c r="I91" s="9"/>
      <c r="J91" s="9"/>
      <c r="K91" s="9"/>
      <c r="L91" s="9"/>
      <c r="M91" s="126" t="s">
        <v>61</v>
      </c>
      <c r="N91" s="126"/>
      <c r="O91" s="174">
        <v>5</v>
      </c>
      <c r="P91" s="174"/>
      <c r="Q91" s="175">
        <f>O91/$O$94</f>
        <v>4.8543689320388349E-2</v>
      </c>
      <c r="R91" s="175"/>
      <c r="S91" s="9"/>
    </row>
    <row r="92" spans="2:19" x14ac:dyDescent="0.25">
      <c r="B92" s="118" t="s">
        <v>145</v>
      </c>
      <c r="C92" s="102">
        <v>2</v>
      </c>
      <c r="D92" s="36">
        <f t="shared" si="4"/>
        <v>1.9417475728155338E-2</v>
      </c>
      <c r="E92" s="37"/>
      <c r="F92" s="102"/>
      <c r="G92" s="102"/>
      <c r="H92" s="34"/>
      <c r="I92" s="9"/>
      <c r="J92" s="9"/>
      <c r="K92" s="9"/>
      <c r="L92" s="9"/>
      <c r="M92" s="126" t="s">
        <v>62</v>
      </c>
      <c r="N92" s="126"/>
      <c r="O92" s="174">
        <v>86</v>
      </c>
      <c r="P92" s="174"/>
      <c r="Q92" s="175">
        <f>O92/$O$94</f>
        <v>0.83495145631067957</v>
      </c>
      <c r="R92" s="175"/>
      <c r="S92" s="9"/>
    </row>
    <row r="93" spans="2:19" ht="15.75" thickBot="1" x14ac:dyDescent="0.3">
      <c r="B93" s="118" t="s">
        <v>146</v>
      </c>
      <c r="C93" s="102">
        <v>2</v>
      </c>
      <c r="D93" s="36">
        <f t="shared" si="4"/>
        <v>1.9417475728155338E-2</v>
      </c>
      <c r="E93" s="37"/>
      <c r="F93" s="102"/>
      <c r="G93" s="102"/>
      <c r="H93" s="34" t="s">
        <v>63</v>
      </c>
      <c r="I93" s="9"/>
      <c r="J93" s="9"/>
      <c r="K93" s="9"/>
      <c r="L93" s="9"/>
      <c r="M93" s="126" t="s">
        <v>112</v>
      </c>
      <c r="N93" s="126"/>
      <c r="O93" s="174">
        <v>12</v>
      </c>
      <c r="P93" s="174"/>
      <c r="Q93" s="175">
        <f>O93/$O$94</f>
        <v>0.11650485436893204</v>
      </c>
      <c r="R93" s="175"/>
      <c r="S93" s="9"/>
    </row>
    <row r="94" spans="2:19" x14ac:dyDescent="0.25">
      <c r="B94" s="118" t="s">
        <v>147</v>
      </c>
      <c r="C94" s="102">
        <v>7</v>
      </c>
      <c r="D94" s="36">
        <f t="shared" si="4"/>
        <v>6.7961165048543687E-2</v>
      </c>
      <c r="E94" s="37"/>
      <c r="F94" s="102"/>
      <c r="G94" s="102"/>
      <c r="H94" s="38">
        <f>SUM(D95:D96)</f>
        <v>0.87378640776699035</v>
      </c>
      <c r="I94" s="9"/>
      <c r="J94" s="9"/>
      <c r="K94" s="9"/>
      <c r="L94" s="9"/>
      <c r="M94" s="104" t="s">
        <v>1</v>
      </c>
      <c r="N94" s="40"/>
      <c r="O94" s="177">
        <f>SUM(O91:P93)</f>
        <v>103</v>
      </c>
      <c r="P94" s="177"/>
      <c r="Q94" s="178">
        <f>SUM(Q91:R93)</f>
        <v>1</v>
      </c>
      <c r="R94" s="178"/>
      <c r="S94" s="9"/>
    </row>
    <row r="95" spans="2:19" x14ac:dyDescent="0.25">
      <c r="B95" s="118" t="s">
        <v>148</v>
      </c>
      <c r="C95" s="102">
        <v>47</v>
      </c>
      <c r="D95" s="36">
        <f t="shared" si="4"/>
        <v>0.4563106796116505</v>
      </c>
      <c r="E95" s="37"/>
      <c r="F95" s="102"/>
      <c r="G95" s="102"/>
      <c r="H95" s="34"/>
      <c r="I95" s="9"/>
      <c r="J95" s="9"/>
      <c r="K95" s="9"/>
      <c r="L95" s="9"/>
      <c r="M95" s="41"/>
      <c r="N95" s="9"/>
      <c r="O95" s="9"/>
      <c r="P95" s="9"/>
      <c r="Q95" s="9"/>
      <c r="R95" s="9"/>
      <c r="S95" s="9"/>
    </row>
    <row r="96" spans="2:19" x14ac:dyDescent="0.25">
      <c r="B96" s="118" t="s">
        <v>149</v>
      </c>
      <c r="C96" s="102">
        <v>43</v>
      </c>
      <c r="D96" s="36">
        <f t="shared" si="4"/>
        <v>0.41747572815533979</v>
      </c>
      <c r="E96" s="37"/>
      <c r="F96" s="102"/>
      <c r="G96" s="102"/>
      <c r="H96" s="34"/>
      <c r="I96" s="9"/>
      <c r="J96" s="9"/>
      <c r="K96" s="9"/>
      <c r="L96" s="9"/>
      <c r="M96" s="31" t="s">
        <v>151</v>
      </c>
      <c r="N96" s="32"/>
      <c r="O96" s="32"/>
      <c r="P96" s="9"/>
      <c r="Q96" s="9"/>
      <c r="R96" s="9"/>
      <c r="S96" s="9"/>
    </row>
    <row r="97" spans="2:19" ht="15.75" thickBot="1" x14ac:dyDescent="0.3">
      <c r="B97" s="118" t="s">
        <v>67</v>
      </c>
      <c r="C97" s="102">
        <v>2</v>
      </c>
      <c r="D97" s="36">
        <f t="shared" si="4"/>
        <v>1.9417475728155338E-2</v>
      </c>
      <c r="E97" s="37"/>
      <c r="F97" s="102"/>
      <c r="G97" s="102"/>
      <c r="H97" s="34" t="s">
        <v>68</v>
      </c>
      <c r="I97" s="9"/>
      <c r="J97" s="9"/>
      <c r="K97" s="9"/>
      <c r="L97" s="9"/>
      <c r="M97" s="105" t="s">
        <v>69</v>
      </c>
      <c r="N97" s="35"/>
      <c r="O97" s="179" t="s">
        <v>35</v>
      </c>
      <c r="P97" s="179"/>
      <c r="Q97" s="179" t="s">
        <v>0</v>
      </c>
      <c r="R97" s="179"/>
      <c r="S97" s="9"/>
    </row>
    <row r="98" spans="2:19" x14ac:dyDescent="0.25">
      <c r="B98" s="93" t="s">
        <v>1</v>
      </c>
      <c r="C98" s="93">
        <f>SUM(C91:C97)</f>
        <v>103</v>
      </c>
      <c r="D98" s="94">
        <f>SUM(D91:D97)</f>
        <v>1</v>
      </c>
      <c r="E98" s="42"/>
      <c r="F98" s="102"/>
      <c r="G98" s="102"/>
      <c r="H98" s="38">
        <f>D97</f>
        <v>1.9417475728155338E-2</v>
      </c>
      <c r="I98" s="9"/>
      <c r="J98" s="9"/>
      <c r="K98" s="9"/>
      <c r="L98" s="9"/>
      <c r="M98" s="126" t="s">
        <v>70</v>
      </c>
      <c r="N98" s="126"/>
      <c r="O98" s="174">
        <v>38</v>
      </c>
      <c r="P98" s="174"/>
      <c r="Q98" s="175">
        <f>O98/$O$102</f>
        <v>0.36893203883495146</v>
      </c>
      <c r="R98" s="175"/>
      <c r="S98" s="9"/>
    </row>
    <row r="99" spans="2:19" x14ac:dyDescent="0.25">
      <c r="B99" s="9"/>
      <c r="C99" s="9"/>
      <c r="D99" s="9"/>
      <c r="E99" s="9"/>
      <c r="F99" s="102"/>
      <c r="G99" s="102"/>
      <c r="H99" s="102"/>
      <c r="I99" s="9"/>
      <c r="J99" s="9"/>
      <c r="K99" s="9"/>
      <c r="L99" s="9"/>
      <c r="M99" s="126" t="s">
        <v>71</v>
      </c>
      <c r="N99" s="126"/>
      <c r="O99" s="174">
        <v>43</v>
      </c>
      <c r="P99" s="174"/>
      <c r="Q99" s="175">
        <f>O99/$O$102</f>
        <v>0.41747572815533979</v>
      </c>
      <c r="R99" s="175"/>
      <c r="S99" s="9"/>
    </row>
    <row r="100" spans="2:19" x14ac:dyDescent="0.25">
      <c r="B100" s="9"/>
      <c r="C100" s="9"/>
      <c r="D100" s="9"/>
      <c r="E100" s="9"/>
      <c r="F100" s="102"/>
      <c r="G100" s="102"/>
      <c r="H100" s="102"/>
      <c r="I100" s="9"/>
      <c r="J100" s="9"/>
      <c r="K100" s="9"/>
      <c r="L100" s="9"/>
      <c r="M100" s="126" t="s">
        <v>72</v>
      </c>
      <c r="N100" s="126"/>
      <c r="O100" s="174">
        <v>17</v>
      </c>
      <c r="P100" s="174"/>
      <c r="Q100" s="175">
        <f>O100/$O$102</f>
        <v>0.1650485436893204</v>
      </c>
      <c r="R100" s="175"/>
      <c r="S100" s="9"/>
    </row>
    <row r="101" spans="2:19" ht="15.75" thickBot="1" x14ac:dyDescent="0.3">
      <c r="C101" s="32"/>
      <c r="D101" s="32"/>
      <c r="E101" s="32"/>
      <c r="F101" s="32"/>
      <c r="G101" s="32"/>
      <c r="H101" s="32"/>
      <c r="I101" s="9"/>
      <c r="J101" s="9"/>
      <c r="K101" s="9"/>
      <c r="L101" s="9"/>
      <c r="M101" s="126" t="s">
        <v>112</v>
      </c>
      <c r="N101" s="126"/>
      <c r="O101" s="176">
        <v>5</v>
      </c>
      <c r="P101" s="176"/>
      <c r="Q101" s="175">
        <f>O101/$O$102</f>
        <v>4.8543689320388349E-2</v>
      </c>
      <c r="R101" s="175"/>
      <c r="S101" s="9"/>
    </row>
    <row r="102" spans="2:19" x14ac:dyDescent="0.25">
      <c r="B102" s="166" t="s">
        <v>152</v>
      </c>
      <c r="C102" s="166"/>
      <c r="D102" s="166"/>
      <c r="E102" s="166"/>
      <c r="F102" s="166"/>
      <c r="G102" s="166"/>
      <c r="H102" s="166"/>
      <c r="I102" s="9"/>
      <c r="J102" s="9"/>
      <c r="K102" s="9"/>
      <c r="L102" s="9"/>
      <c r="M102" s="104" t="s">
        <v>1</v>
      </c>
      <c r="N102" s="119"/>
      <c r="O102" s="177">
        <f>SUM(O98:P101)</f>
        <v>103</v>
      </c>
      <c r="P102" s="177"/>
      <c r="Q102" s="178">
        <f>SUM(Q98:R101)</f>
        <v>1</v>
      </c>
      <c r="R102" s="178"/>
      <c r="S102" s="9"/>
    </row>
    <row r="103" spans="2:19" x14ac:dyDescent="0.25">
      <c r="B103" s="168" t="s">
        <v>73</v>
      </c>
      <c r="C103" s="168"/>
      <c r="D103" s="168"/>
      <c r="E103" s="98"/>
      <c r="F103" s="95" t="s">
        <v>35</v>
      </c>
      <c r="G103" s="164" t="s">
        <v>0</v>
      </c>
      <c r="H103" s="164"/>
      <c r="I103" s="173"/>
      <c r="J103" s="173"/>
      <c r="K103" s="173"/>
      <c r="L103" s="9"/>
      <c r="M103" s="41"/>
      <c r="N103" s="9"/>
      <c r="O103" s="9"/>
      <c r="P103" s="9"/>
      <c r="Q103" s="9"/>
      <c r="R103" s="9"/>
      <c r="S103" s="9"/>
    </row>
    <row r="104" spans="2:19" x14ac:dyDescent="0.25">
      <c r="B104" s="43" t="s">
        <v>74</v>
      </c>
      <c r="C104" s="43"/>
      <c r="D104" s="43"/>
      <c r="E104" s="43"/>
      <c r="F104" s="44">
        <v>8</v>
      </c>
      <c r="G104" s="45"/>
      <c r="H104" s="46">
        <f t="shared" ref="H104:H126" si="5">F104/$F$127</f>
        <v>7.7669902912621352E-2</v>
      </c>
      <c r="I104" s="10"/>
      <c r="J104" s="10"/>
      <c r="K104" s="10"/>
      <c r="L104" s="9"/>
      <c r="M104" s="9"/>
      <c r="N104" s="9"/>
      <c r="O104" s="9"/>
      <c r="P104" s="9"/>
      <c r="Q104" s="9"/>
      <c r="R104" s="9"/>
      <c r="S104" s="9"/>
    </row>
    <row r="105" spans="2:19" x14ac:dyDescent="0.25">
      <c r="B105" s="43" t="s">
        <v>75</v>
      </c>
      <c r="C105" s="43"/>
      <c r="D105" s="43"/>
      <c r="E105" s="43"/>
      <c r="F105" s="44">
        <v>28</v>
      </c>
      <c r="G105" s="45"/>
      <c r="H105" s="46">
        <f t="shared" si="5"/>
        <v>0.27184466019417475</v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</row>
    <row r="106" spans="2:19" x14ac:dyDescent="0.25">
      <c r="B106" s="43" t="s">
        <v>76</v>
      </c>
      <c r="C106" s="43"/>
      <c r="D106" s="43"/>
      <c r="E106" s="43"/>
      <c r="F106" s="44">
        <v>12</v>
      </c>
      <c r="G106" s="45"/>
      <c r="H106" s="46">
        <f t="shared" si="5"/>
        <v>0.11650485436893204</v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</row>
    <row r="107" spans="2:19" x14ac:dyDescent="0.25">
      <c r="B107" s="43" t="s">
        <v>77</v>
      </c>
      <c r="C107" s="43"/>
      <c r="D107" s="43"/>
      <c r="E107" s="43"/>
      <c r="F107" s="44">
        <v>7</v>
      </c>
      <c r="G107" s="45"/>
      <c r="H107" s="46">
        <f t="shared" si="5"/>
        <v>6.7961165048543687E-2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</row>
    <row r="108" spans="2:19" x14ac:dyDescent="0.25">
      <c r="B108" s="47" t="s">
        <v>78</v>
      </c>
      <c r="C108" s="47"/>
      <c r="D108" s="47"/>
      <c r="E108" s="47"/>
      <c r="F108" s="48">
        <v>3</v>
      </c>
      <c r="G108" s="49"/>
      <c r="H108" s="50">
        <f t="shared" si="5"/>
        <v>2.9126213592233011E-2</v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2:19" x14ac:dyDescent="0.25">
      <c r="B109" s="47" t="s">
        <v>79</v>
      </c>
      <c r="C109" s="47"/>
      <c r="D109" s="47"/>
      <c r="E109" s="47"/>
      <c r="F109" s="48">
        <v>15</v>
      </c>
      <c r="G109" s="49"/>
      <c r="H109" s="50">
        <f t="shared" si="5"/>
        <v>0.14563106796116504</v>
      </c>
      <c r="I109" s="9"/>
      <c r="J109" s="9"/>
      <c r="K109" s="120"/>
      <c r="L109" s="9"/>
      <c r="M109" s="9"/>
      <c r="N109" s="9"/>
      <c r="O109" s="9"/>
      <c r="P109" s="9"/>
      <c r="Q109" s="9"/>
      <c r="R109" s="9"/>
      <c r="S109" s="9"/>
    </row>
    <row r="110" spans="2:19" x14ac:dyDescent="0.25">
      <c r="B110" s="51" t="s">
        <v>80</v>
      </c>
      <c r="C110" s="51"/>
      <c r="D110" s="51"/>
      <c r="E110" s="51"/>
      <c r="F110" s="48">
        <v>1</v>
      </c>
      <c r="G110" s="49"/>
      <c r="H110" s="50">
        <f t="shared" si="5"/>
        <v>9.7087378640776691E-3</v>
      </c>
      <c r="I110" s="9"/>
      <c r="J110" s="9"/>
      <c r="K110" s="120"/>
      <c r="L110" s="9"/>
      <c r="M110" s="9"/>
      <c r="N110" s="9"/>
      <c r="O110" s="9"/>
      <c r="P110" s="9"/>
      <c r="Q110" s="9"/>
      <c r="R110" s="9"/>
      <c r="S110" s="9"/>
    </row>
    <row r="111" spans="2:19" x14ac:dyDescent="0.25">
      <c r="B111" s="47" t="s">
        <v>81</v>
      </c>
      <c r="C111" s="47"/>
      <c r="D111" s="47"/>
      <c r="E111" s="47"/>
      <c r="F111" s="48">
        <v>0</v>
      </c>
      <c r="G111" s="49"/>
      <c r="H111" s="50">
        <f t="shared" si="5"/>
        <v>0</v>
      </c>
      <c r="I111" s="9"/>
      <c r="J111" s="9"/>
      <c r="K111" s="120"/>
      <c r="L111" s="9"/>
      <c r="M111" s="9"/>
      <c r="N111" s="9"/>
      <c r="O111" s="9"/>
      <c r="P111" s="9"/>
      <c r="Q111" s="9"/>
      <c r="R111" s="9"/>
      <c r="S111" s="9"/>
    </row>
    <row r="112" spans="2:19" x14ac:dyDescent="0.25">
      <c r="B112" s="52" t="s">
        <v>82</v>
      </c>
      <c r="C112" s="52"/>
      <c r="D112" s="52"/>
      <c r="E112" s="52"/>
      <c r="F112" s="53">
        <v>0</v>
      </c>
      <c r="G112" s="54"/>
      <c r="H112" s="55">
        <f t="shared" si="5"/>
        <v>0</v>
      </c>
      <c r="I112" s="9"/>
      <c r="J112" s="9"/>
      <c r="K112" s="120"/>
      <c r="L112" s="9"/>
      <c r="M112" s="9"/>
      <c r="N112" s="9"/>
      <c r="O112" s="9"/>
      <c r="P112" s="9"/>
      <c r="Q112" s="9"/>
      <c r="R112" s="9"/>
      <c r="S112" s="9"/>
    </row>
    <row r="113" spans="2:19" x14ac:dyDescent="0.25">
      <c r="B113" s="52" t="s">
        <v>83</v>
      </c>
      <c r="C113" s="52"/>
      <c r="D113" s="52"/>
      <c r="E113" s="52"/>
      <c r="F113" s="53">
        <v>1</v>
      </c>
      <c r="G113" s="54"/>
      <c r="H113" s="55">
        <f t="shared" si="5"/>
        <v>9.7087378640776691E-3</v>
      </c>
      <c r="I113" s="9"/>
      <c r="J113" s="9"/>
      <c r="K113" s="120"/>
      <c r="L113" s="9"/>
      <c r="M113" s="9"/>
      <c r="N113" s="9"/>
      <c r="O113" s="9"/>
      <c r="P113" s="9"/>
      <c r="Q113" s="9"/>
      <c r="R113" s="9"/>
      <c r="S113" s="9"/>
    </row>
    <row r="114" spans="2:19" x14ac:dyDescent="0.25">
      <c r="B114" s="52" t="s">
        <v>84</v>
      </c>
      <c r="C114" s="52"/>
      <c r="D114" s="52"/>
      <c r="E114" s="52"/>
      <c r="F114" s="53">
        <v>0</v>
      </c>
      <c r="G114" s="54"/>
      <c r="H114" s="55">
        <f t="shared" si="5"/>
        <v>0</v>
      </c>
      <c r="I114" s="9"/>
      <c r="J114" s="9"/>
      <c r="K114" s="120"/>
      <c r="L114" s="9"/>
      <c r="M114" s="9"/>
      <c r="N114" s="9"/>
      <c r="O114" s="9"/>
      <c r="P114" s="9"/>
      <c r="Q114" s="9"/>
      <c r="R114" s="9"/>
      <c r="S114" s="9"/>
    </row>
    <row r="115" spans="2:19" x14ac:dyDescent="0.25">
      <c r="B115" s="52" t="s">
        <v>85</v>
      </c>
      <c r="C115" s="52"/>
      <c r="D115" s="52"/>
      <c r="E115" s="52"/>
      <c r="F115" s="53">
        <v>0</v>
      </c>
      <c r="G115" s="54"/>
      <c r="H115" s="55">
        <f t="shared" si="5"/>
        <v>0</v>
      </c>
      <c r="I115" s="9"/>
      <c r="J115" s="9"/>
      <c r="K115" s="120"/>
      <c r="L115" s="9"/>
      <c r="M115" s="9"/>
      <c r="N115" s="9"/>
      <c r="O115" s="9"/>
      <c r="P115" s="9"/>
      <c r="Q115" s="9"/>
      <c r="R115" s="9"/>
      <c r="S115" s="9"/>
    </row>
    <row r="116" spans="2:19" x14ac:dyDescent="0.25">
      <c r="B116" s="52" t="s">
        <v>86</v>
      </c>
      <c r="C116" s="52"/>
      <c r="D116" s="52"/>
      <c r="E116" s="52"/>
      <c r="F116" s="53">
        <v>0</v>
      </c>
      <c r="G116" s="54"/>
      <c r="H116" s="55">
        <f t="shared" si="5"/>
        <v>0</v>
      </c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</row>
    <row r="117" spans="2:19" x14ac:dyDescent="0.25">
      <c r="B117" s="52" t="s">
        <v>87</v>
      </c>
      <c r="C117" s="52"/>
      <c r="D117" s="52"/>
      <c r="E117" s="52"/>
      <c r="F117" s="53">
        <v>0</v>
      </c>
      <c r="G117" s="54"/>
      <c r="H117" s="55">
        <f t="shared" si="5"/>
        <v>0</v>
      </c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</row>
    <row r="118" spans="2:19" x14ac:dyDescent="0.25">
      <c r="B118" s="52" t="s">
        <v>88</v>
      </c>
      <c r="C118" s="52"/>
      <c r="D118" s="52"/>
      <c r="E118" s="52"/>
      <c r="F118" s="53">
        <v>1</v>
      </c>
      <c r="G118" s="54"/>
      <c r="H118" s="55">
        <f t="shared" si="5"/>
        <v>9.7087378640776691E-3</v>
      </c>
      <c r="I118" s="9"/>
      <c r="J118" s="9"/>
      <c r="K118" s="166" t="s">
        <v>153</v>
      </c>
      <c r="L118" s="166"/>
      <c r="M118" s="166"/>
      <c r="N118" s="30"/>
      <c r="O118" s="32"/>
      <c r="P118" s="32"/>
      <c r="Q118" s="9"/>
      <c r="R118" s="9"/>
      <c r="S118" s="9"/>
    </row>
    <row r="119" spans="2:19" x14ac:dyDescent="0.25">
      <c r="B119" s="52" t="s">
        <v>89</v>
      </c>
      <c r="C119" s="52"/>
      <c r="D119" s="52"/>
      <c r="E119" s="52"/>
      <c r="F119" s="53">
        <v>0</v>
      </c>
      <c r="G119" s="54"/>
      <c r="H119" s="55">
        <f t="shared" si="5"/>
        <v>0</v>
      </c>
      <c r="I119" s="9"/>
      <c r="J119" s="9"/>
      <c r="K119" s="166"/>
      <c r="L119" s="166"/>
      <c r="M119" s="166"/>
      <c r="N119" s="30"/>
      <c r="O119" s="32"/>
      <c r="P119" s="32"/>
      <c r="Q119" s="9"/>
      <c r="R119" s="9"/>
      <c r="S119" s="9"/>
    </row>
    <row r="120" spans="2:19" x14ac:dyDescent="0.25">
      <c r="B120" s="52" t="s">
        <v>90</v>
      </c>
      <c r="C120" s="52"/>
      <c r="D120" s="52"/>
      <c r="E120" s="52"/>
      <c r="F120" s="53">
        <v>0</v>
      </c>
      <c r="G120" s="54"/>
      <c r="H120" s="55">
        <f t="shared" si="5"/>
        <v>0</v>
      </c>
      <c r="I120" s="9"/>
      <c r="J120" s="9"/>
      <c r="K120" s="98" t="s">
        <v>91</v>
      </c>
      <c r="L120" s="95" t="s">
        <v>35</v>
      </c>
      <c r="M120" s="95" t="s">
        <v>0</v>
      </c>
      <c r="N120" s="56"/>
      <c r="O120" s="57"/>
      <c r="P120" s="37"/>
      <c r="Q120" s="9"/>
      <c r="R120" s="9"/>
      <c r="S120" s="9"/>
    </row>
    <row r="121" spans="2:19" x14ac:dyDescent="0.25">
      <c r="B121" s="52" t="s">
        <v>36</v>
      </c>
      <c r="C121" s="52"/>
      <c r="D121" s="52"/>
      <c r="E121" s="52"/>
      <c r="F121" s="53">
        <v>4</v>
      </c>
      <c r="G121" s="54"/>
      <c r="H121" s="55">
        <f t="shared" si="5"/>
        <v>3.8834951456310676E-2</v>
      </c>
      <c r="I121" s="9"/>
      <c r="J121" s="9"/>
      <c r="K121" s="43" t="s">
        <v>92</v>
      </c>
      <c r="L121" s="44">
        <f>+F104+F105+F106+F107</f>
        <v>55</v>
      </c>
      <c r="M121" s="58">
        <f t="shared" ref="M121:M126" si="6">L121/$L$127</f>
        <v>0.53398058252427183</v>
      </c>
      <c r="N121" s="56"/>
      <c r="O121" s="57"/>
      <c r="P121" s="37"/>
      <c r="Q121" s="9"/>
      <c r="R121" s="9"/>
      <c r="S121" s="9"/>
    </row>
    <row r="122" spans="2:19" x14ac:dyDescent="0.25">
      <c r="B122" s="59" t="s">
        <v>93</v>
      </c>
      <c r="C122" s="59"/>
      <c r="D122" s="59"/>
      <c r="E122" s="59"/>
      <c r="F122" s="60">
        <v>1</v>
      </c>
      <c r="G122" s="61"/>
      <c r="H122" s="62">
        <f t="shared" si="5"/>
        <v>9.7087378640776691E-3</v>
      </c>
      <c r="I122" s="9"/>
      <c r="J122" s="9"/>
      <c r="K122" s="47" t="s">
        <v>94</v>
      </c>
      <c r="L122" s="48">
        <f>+F108+F109+F110+F111</f>
        <v>19</v>
      </c>
      <c r="M122" s="63">
        <f t="shared" si="6"/>
        <v>0.18446601941747573</v>
      </c>
      <c r="N122" s="56"/>
      <c r="O122" s="57"/>
      <c r="P122" s="37"/>
      <c r="Q122" s="9"/>
      <c r="R122" s="9"/>
      <c r="S122" s="9"/>
    </row>
    <row r="123" spans="2:19" x14ac:dyDescent="0.25">
      <c r="B123" s="59" t="s">
        <v>95</v>
      </c>
      <c r="C123" s="59"/>
      <c r="D123" s="59"/>
      <c r="E123" s="59"/>
      <c r="F123" s="60">
        <v>4</v>
      </c>
      <c r="G123" s="61"/>
      <c r="H123" s="62">
        <f t="shared" si="5"/>
        <v>3.8834951456310676E-2</v>
      </c>
      <c r="I123" s="9"/>
      <c r="J123" s="9"/>
      <c r="K123" s="52" t="s">
        <v>96</v>
      </c>
      <c r="L123" s="53">
        <f>+SUM(F112:F121)</f>
        <v>6</v>
      </c>
      <c r="M123" s="64">
        <f t="shared" si="6"/>
        <v>5.8252427184466021E-2</v>
      </c>
      <c r="N123" s="65"/>
      <c r="O123" s="10"/>
      <c r="P123" s="10"/>
      <c r="Q123" s="9"/>
      <c r="R123" s="9"/>
      <c r="S123" s="9"/>
    </row>
    <row r="124" spans="2:19" x14ac:dyDescent="0.25">
      <c r="B124" s="59" t="s">
        <v>97</v>
      </c>
      <c r="C124" s="59"/>
      <c r="D124" s="59"/>
      <c r="E124" s="59"/>
      <c r="F124" s="60">
        <v>0</v>
      </c>
      <c r="G124" s="61"/>
      <c r="H124" s="62">
        <f t="shared" si="5"/>
        <v>0</v>
      </c>
      <c r="I124" s="9"/>
      <c r="J124" s="9"/>
      <c r="K124" s="59" t="s">
        <v>98</v>
      </c>
      <c r="L124" s="60">
        <f>+F122+F123+F124</f>
        <v>5</v>
      </c>
      <c r="M124" s="66">
        <f t="shared" si="6"/>
        <v>4.8543689320388349E-2</v>
      </c>
      <c r="N124" s="65"/>
      <c r="O124" s="10"/>
      <c r="P124" s="10"/>
      <c r="Q124" s="9"/>
      <c r="R124" s="9"/>
      <c r="S124" s="9"/>
    </row>
    <row r="125" spans="2:19" x14ac:dyDescent="0.25">
      <c r="B125" s="67" t="s">
        <v>99</v>
      </c>
      <c r="C125" s="67"/>
      <c r="D125" s="67"/>
      <c r="E125" s="67"/>
      <c r="F125" s="151">
        <v>8</v>
      </c>
      <c r="G125" s="151"/>
      <c r="H125" s="150">
        <f t="shared" si="5"/>
        <v>7.7669902912621352E-2</v>
      </c>
      <c r="I125" s="9"/>
      <c r="J125" s="9"/>
      <c r="K125" s="68" t="s">
        <v>100</v>
      </c>
      <c r="L125" s="69">
        <f>F126</f>
        <v>10</v>
      </c>
      <c r="M125" s="70">
        <f t="shared" si="6"/>
        <v>9.7087378640776698E-2</v>
      </c>
      <c r="N125" s="71"/>
      <c r="O125" s="10"/>
      <c r="P125" s="10"/>
      <c r="Q125" s="9"/>
      <c r="R125" s="9"/>
      <c r="S125" s="9"/>
    </row>
    <row r="126" spans="2:19" ht="15.75" thickBot="1" x14ac:dyDescent="0.3">
      <c r="B126" s="68" t="s">
        <v>100</v>
      </c>
      <c r="C126" s="68"/>
      <c r="D126" s="68"/>
      <c r="E126" s="68"/>
      <c r="F126" s="72">
        <v>10</v>
      </c>
      <c r="G126" s="69"/>
      <c r="H126" s="73">
        <f t="shared" si="5"/>
        <v>9.7087378640776698E-2</v>
      </c>
      <c r="I126" s="9"/>
      <c r="J126" s="9"/>
      <c r="K126" s="74" t="s">
        <v>99</v>
      </c>
      <c r="L126" s="57">
        <f>+F125</f>
        <v>8</v>
      </c>
      <c r="M126" s="75">
        <f t="shared" si="6"/>
        <v>7.7669902912621352E-2</v>
      </c>
      <c r="N126" s="9"/>
      <c r="O126" s="9"/>
      <c r="P126" s="9"/>
      <c r="Q126" s="9"/>
      <c r="R126" s="9"/>
      <c r="S126" s="9"/>
    </row>
    <row r="127" spans="2:19" x14ac:dyDescent="0.25">
      <c r="B127" s="159" t="s">
        <v>1</v>
      </c>
      <c r="C127" s="159"/>
      <c r="D127" s="159"/>
      <c r="E127" s="93"/>
      <c r="F127" s="93">
        <f>SUM(F104:F126)</f>
        <v>103</v>
      </c>
      <c r="G127" s="39"/>
      <c r="H127" s="94">
        <f>SUM(H104:H126)</f>
        <v>0.99999999999999978</v>
      </c>
      <c r="I127" s="9"/>
      <c r="J127" s="9"/>
      <c r="K127" s="96" t="s">
        <v>1</v>
      </c>
      <c r="L127" s="93">
        <f>SUM(L121:L126)</f>
        <v>103</v>
      </c>
      <c r="M127" s="76">
        <f>SUM(M121:M126)</f>
        <v>0.99999999999999989</v>
      </c>
      <c r="N127" s="9"/>
      <c r="O127" s="9"/>
      <c r="P127" s="9"/>
      <c r="Q127" s="9"/>
      <c r="R127" s="9"/>
      <c r="S127" s="9"/>
    </row>
    <row r="128" spans="2:19" ht="22.5" customHeight="1" x14ac:dyDescent="0.25"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</row>
    <row r="129" spans="2:19" x14ac:dyDescent="0.25">
      <c r="B129" s="167" t="s">
        <v>154</v>
      </c>
      <c r="C129" s="167"/>
      <c r="D129" s="167"/>
      <c r="E129" s="167"/>
      <c r="F129" s="167"/>
      <c r="G129" s="167"/>
      <c r="H129" s="167"/>
      <c r="I129" s="77"/>
      <c r="J129" s="77"/>
      <c r="K129" s="172" t="s">
        <v>155</v>
      </c>
      <c r="L129" s="172"/>
      <c r="M129" s="172"/>
      <c r="N129" s="172"/>
      <c r="O129" s="172"/>
      <c r="P129" s="121"/>
      <c r="Q129" s="121"/>
      <c r="R129" s="9"/>
      <c r="S129" s="9"/>
    </row>
    <row r="130" spans="2:19" x14ac:dyDescent="0.25">
      <c r="B130" s="167"/>
      <c r="C130" s="167"/>
      <c r="D130" s="167"/>
      <c r="E130" s="167"/>
      <c r="F130" s="167"/>
      <c r="G130" s="167"/>
      <c r="H130" s="167"/>
      <c r="I130" s="77"/>
      <c r="J130" s="77"/>
      <c r="K130" s="172"/>
      <c r="L130" s="172"/>
      <c r="M130" s="172"/>
      <c r="N130" s="172"/>
      <c r="O130" s="172"/>
      <c r="P130" s="121"/>
      <c r="Q130" s="121"/>
      <c r="R130" s="9"/>
      <c r="S130" s="9"/>
    </row>
    <row r="131" spans="2:19" ht="15.75" thickBot="1" x14ac:dyDescent="0.3">
      <c r="B131" s="168" t="s">
        <v>101</v>
      </c>
      <c r="C131" s="169" t="s">
        <v>169</v>
      </c>
      <c r="D131" s="169"/>
      <c r="E131" s="107"/>
      <c r="F131" s="169">
        <v>2017</v>
      </c>
      <c r="G131" s="169"/>
      <c r="H131" s="169"/>
      <c r="I131" s="9"/>
      <c r="J131" s="9"/>
      <c r="K131" s="168" t="s">
        <v>102</v>
      </c>
      <c r="L131" s="168"/>
      <c r="M131" s="21" t="s">
        <v>35</v>
      </c>
      <c r="N131" s="21"/>
      <c r="O131" s="21" t="s">
        <v>0</v>
      </c>
      <c r="P131" s="78"/>
      <c r="Q131" s="78"/>
      <c r="R131" s="9"/>
      <c r="S131" s="9"/>
    </row>
    <row r="132" spans="2:19" x14ac:dyDescent="0.25">
      <c r="B132" s="168"/>
      <c r="C132" s="112" t="s">
        <v>35</v>
      </c>
      <c r="D132" s="112" t="s">
        <v>0</v>
      </c>
      <c r="E132" s="112"/>
      <c r="F132" s="112" t="s">
        <v>35</v>
      </c>
      <c r="G132" s="168" t="s">
        <v>0</v>
      </c>
      <c r="H132" s="168"/>
      <c r="I132" s="9"/>
      <c r="J132" s="9"/>
      <c r="K132" s="74" t="s">
        <v>70</v>
      </c>
      <c r="L132" s="79"/>
      <c r="M132" s="80">
        <v>78</v>
      </c>
      <c r="N132" s="81"/>
      <c r="O132" s="26">
        <f t="shared" ref="O132:O137" si="7">M132/$M$138</f>
        <v>0.75728155339805825</v>
      </c>
      <c r="P132" s="78"/>
      <c r="Q132" s="78"/>
      <c r="R132" s="9"/>
      <c r="S132" s="9"/>
    </row>
    <row r="133" spans="2:19" x14ac:dyDescent="0.25">
      <c r="B133" s="74" t="s">
        <v>103</v>
      </c>
      <c r="C133" s="101">
        <f>L121+L122</f>
        <v>74</v>
      </c>
      <c r="D133" s="56">
        <f>C133/$L$127</f>
        <v>0.71844660194174759</v>
      </c>
      <c r="E133" s="56"/>
      <c r="F133" s="101">
        <v>99</v>
      </c>
      <c r="G133" s="170">
        <f>F133/$F$136</f>
        <v>0.81818181818181823</v>
      </c>
      <c r="H133" s="170"/>
      <c r="I133" s="9"/>
      <c r="J133" s="9"/>
      <c r="K133" s="74" t="s">
        <v>161</v>
      </c>
      <c r="L133" s="101"/>
      <c r="M133" s="82">
        <v>8</v>
      </c>
      <c r="N133" s="56"/>
      <c r="O133" s="26">
        <f t="shared" si="7"/>
        <v>7.7669902912621352E-2</v>
      </c>
      <c r="P133" s="83"/>
      <c r="Q133" s="83"/>
      <c r="R133" s="9"/>
      <c r="S133" s="9"/>
    </row>
    <row r="134" spans="2:19" x14ac:dyDescent="0.25">
      <c r="B134" s="74" t="s">
        <v>121</v>
      </c>
      <c r="C134" s="101">
        <f>L124+L125+L126</f>
        <v>23</v>
      </c>
      <c r="D134" s="56">
        <f>C134/$L$127</f>
        <v>0.22330097087378642</v>
      </c>
      <c r="E134" s="56"/>
      <c r="F134" s="101">
        <v>15</v>
      </c>
      <c r="G134" s="170">
        <f>F134/$F$136</f>
        <v>0.12396694214876033</v>
      </c>
      <c r="H134" s="170"/>
      <c r="I134" s="9"/>
      <c r="J134" s="9"/>
      <c r="K134" s="74" t="s">
        <v>104</v>
      </c>
      <c r="L134" s="101"/>
      <c r="M134" s="82">
        <v>6</v>
      </c>
      <c r="N134" s="56"/>
      <c r="O134" s="26">
        <f t="shared" si="7"/>
        <v>5.8252427184466021E-2</v>
      </c>
      <c r="P134" s="83"/>
      <c r="Q134" s="83"/>
      <c r="R134" s="9"/>
      <c r="S134" s="9"/>
    </row>
    <row r="135" spans="2:19" ht="15.75" thickBot="1" x14ac:dyDescent="0.3">
      <c r="B135" s="74" t="s">
        <v>96</v>
      </c>
      <c r="C135" s="101">
        <f>L123</f>
        <v>6</v>
      </c>
      <c r="D135" s="56">
        <f>C135/$L$127</f>
        <v>5.8252427184466021E-2</v>
      </c>
      <c r="E135" s="56"/>
      <c r="F135" s="101">
        <v>7</v>
      </c>
      <c r="G135" s="170">
        <f>F135/$F$136</f>
        <v>5.7851239669421489E-2</v>
      </c>
      <c r="H135" s="170"/>
      <c r="I135" s="9"/>
      <c r="J135" s="9"/>
      <c r="K135" s="74" t="s">
        <v>105</v>
      </c>
      <c r="L135" s="101"/>
      <c r="M135" s="82">
        <v>1</v>
      </c>
      <c r="N135" s="56"/>
      <c r="O135" s="26">
        <f t="shared" si="7"/>
        <v>9.7087378640776691E-3</v>
      </c>
      <c r="P135" s="83"/>
      <c r="Q135" s="83"/>
      <c r="R135" s="9"/>
      <c r="S135" s="9"/>
    </row>
    <row r="136" spans="2:19" x14ac:dyDescent="0.25">
      <c r="B136" s="96" t="s">
        <v>1</v>
      </c>
      <c r="C136" s="93">
        <f>SUM(C133:C135)</f>
        <v>103</v>
      </c>
      <c r="D136" s="76">
        <f>SUM(D133:D135)</f>
        <v>1</v>
      </c>
      <c r="E136" s="76"/>
      <c r="F136" s="110">
        <f>SUM(F133:F135)</f>
        <v>121</v>
      </c>
      <c r="G136" s="93"/>
      <c r="H136" s="94">
        <f>SUM(G133:H135)</f>
        <v>1</v>
      </c>
      <c r="I136" s="9"/>
      <c r="J136" s="9"/>
      <c r="K136" s="74" t="s">
        <v>106</v>
      </c>
      <c r="L136" s="101"/>
      <c r="M136" s="82">
        <v>3</v>
      </c>
      <c r="N136" s="56"/>
      <c r="O136" s="26">
        <f t="shared" si="7"/>
        <v>2.9126213592233011E-2</v>
      </c>
      <c r="P136" s="83"/>
      <c r="Q136" s="83"/>
      <c r="R136" s="9"/>
      <c r="S136" s="9"/>
    </row>
    <row r="137" spans="2:19" ht="15.75" thickBot="1" x14ac:dyDescent="0.3">
      <c r="B137" s="109" t="s">
        <v>167</v>
      </c>
      <c r="I137" s="9"/>
      <c r="J137" s="9"/>
      <c r="K137" s="74" t="s">
        <v>3</v>
      </c>
      <c r="L137" s="57"/>
      <c r="M137" s="84">
        <v>7</v>
      </c>
      <c r="N137" s="75"/>
      <c r="O137" s="26">
        <f t="shared" si="7"/>
        <v>6.7961165048543687E-2</v>
      </c>
      <c r="P137" s="83"/>
      <c r="Q137" s="83"/>
      <c r="R137" s="9"/>
      <c r="S137" s="9"/>
    </row>
    <row r="138" spans="2:19" x14ac:dyDescent="0.25">
      <c r="C138" s="9"/>
      <c r="D138" s="9"/>
      <c r="E138" s="9"/>
      <c r="F138" s="102"/>
      <c r="G138" s="102"/>
      <c r="H138" s="102"/>
      <c r="I138" s="9"/>
      <c r="J138" s="9"/>
      <c r="K138" s="171" t="s">
        <v>1</v>
      </c>
      <c r="L138" s="171"/>
      <c r="M138" s="85">
        <f>SUM(M132:M137)</f>
        <v>103</v>
      </c>
      <c r="N138" s="76"/>
      <c r="O138" s="94">
        <f>SUM(O132:O137)</f>
        <v>0.99999999999999989</v>
      </c>
      <c r="P138" s="4"/>
      <c r="Q138" s="4"/>
      <c r="R138" s="9"/>
      <c r="S138" s="9"/>
    </row>
    <row r="139" spans="2:19" x14ac:dyDescent="0.25">
      <c r="B139" s="9"/>
      <c r="C139" s="9"/>
      <c r="D139" s="9"/>
      <c r="E139" s="9"/>
      <c r="F139" s="102"/>
      <c r="G139" s="102"/>
      <c r="H139" s="102"/>
      <c r="I139" s="9"/>
      <c r="J139" s="9"/>
      <c r="K139" s="41"/>
      <c r="L139" s="9"/>
      <c r="M139" s="9"/>
      <c r="N139" s="9"/>
      <c r="O139" s="102"/>
      <c r="P139" s="102"/>
      <c r="Q139" s="102"/>
      <c r="R139" s="9"/>
      <c r="S139" s="9"/>
    </row>
    <row r="140" spans="2:19" x14ac:dyDescent="0.25">
      <c r="B140" s="1" t="s">
        <v>129</v>
      </c>
      <c r="C140" s="27"/>
      <c r="D140" s="27"/>
      <c r="E140" s="27"/>
      <c r="F140" s="28"/>
      <c r="G140" s="28"/>
      <c r="H140" s="28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</row>
    <row r="141" spans="2:19" x14ac:dyDescent="0.25">
      <c r="B141" s="165" t="s">
        <v>130</v>
      </c>
      <c r="C141" s="165"/>
      <c r="D141" s="165"/>
      <c r="E141" s="30"/>
      <c r="F141" s="30"/>
      <c r="G141" s="102"/>
      <c r="H141" s="102"/>
      <c r="I141" s="9"/>
      <c r="J141" s="9"/>
      <c r="K141" s="165" t="s">
        <v>156</v>
      </c>
      <c r="L141" s="165"/>
      <c r="M141" s="165"/>
      <c r="N141" s="30"/>
      <c r="O141" s="30"/>
      <c r="P141" s="9"/>
      <c r="Q141" s="9"/>
      <c r="R141" s="9"/>
      <c r="S141" s="9"/>
    </row>
    <row r="142" spans="2:19" x14ac:dyDescent="0.25">
      <c r="B142" s="165"/>
      <c r="C142" s="165"/>
      <c r="D142" s="165"/>
      <c r="E142" s="30"/>
      <c r="F142" s="30"/>
      <c r="G142" s="102"/>
      <c r="H142" s="102"/>
      <c r="I142" s="9"/>
      <c r="J142" s="9"/>
      <c r="K142" s="165"/>
      <c r="L142" s="165"/>
      <c r="M142" s="165"/>
      <c r="N142" s="30"/>
      <c r="O142" s="30"/>
      <c r="P142" s="9"/>
      <c r="Q142" s="9"/>
      <c r="R142" s="9"/>
      <c r="S142" s="9"/>
    </row>
    <row r="143" spans="2:19" x14ac:dyDescent="0.25">
      <c r="B143" s="33" t="s">
        <v>27</v>
      </c>
      <c r="C143" s="95" t="s">
        <v>35</v>
      </c>
      <c r="D143" s="95" t="s">
        <v>0</v>
      </c>
      <c r="E143" s="9"/>
      <c r="F143" s="102"/>
      <c r="G143" s="102"/>
      <c r="H143" s="102"/>
      <c r="I143" s="9"/>
      <c r="J143" s="9"/>
      <c r="K143" s="33" t="s">
        <v>107</v>
      </c>
      <c r="L143" s="95" t="s">
        <v>35</v>
      </c>
      <c r="M143" s="95" t="s">
        <v>0</v>
      </c>
      <c r="N143" s="9"/>
      <c r="O143" s="102"/>
      <c r="P143" s="9"/>
      <c r="Q143" s="9"/>
      <c r="R143" s="9"/>
      <c r="S143" s="9"/>
    </row>
    <row r="144" spans="2:19" x14ac:dyDescent="0.25">
      <c r="B144" s="118" t="s">
        <v>64</v>
      </c>
      <c r="C144" s="123">
        <v>2</v>
      </c>
      <c r="D144" s="124">
        <f>C144/$C$149</f>
        <v>1.9417475728155338E-2</v>
      </c>
      <c r="E144" s="9"/>
      <c r="F144" s="102"/>
      <c r="G144" s="102"/>
      <c r="H144" s="102"/>
      <c r="I144" s="9"/>
      <c r="J144" s="9"/>
      <c r="K144" s="118" t="s">
        <v>61</v>
      </c>
      <c r="L144" s="123">
        <v>17</v>
      </c>
      <c r="M144" s="124">
        <f>L144/$C$98</f>
        <v>0.1650485436893204</v>
      </c>
      <c r="N144" s="9"/>
      <c r="O144" s="102"/>
      <c r="P144" s="9"/>
      <c r="Q144" s="9"/>
      <c r="R144" s="9"/>
      <c r="S144" s="9"/>
    </row>
    <row r="145" spans="2:19" x14ac:dyDescent="0.25">
      <c r="B145" s="118" t="s">
        <v>65</v>
      </c>
      <c r="C145" s="123">
        <v>37</v>
      </c>
      <c r="D145" s="124">
        <f>C145/$C$149</f>
        <v>0.35922330097087379</v>
      </c>
      <c r="E145" s="9"/>
      <c r="F145" s="102"/>
      <c r="G145" s="102"/>
      <c r="H145" s="102"/>
      <c r="I145" s="9"/>
      <c r="J145" s="9"/>
      <c r="K145" s="118" t="s">
        <v>62</v>
      </c>
      <c r="L145" s="123">
        <v>42</v>
      </c>
      <c r="M145" s="124">
        <f>L145/$C$98</f>
        <v>0.40776699029126212</v>
      </c>
      <c r="N145" s="9"/>
      <c r="O145" s="102"/>
      <c r="P145" s="9"/>
      <c r="Q145" s="9"/>
      <c r="R145" s="9"/>
      <c r="S145" s="9"/>
    </row>
    <row r="146" spans="2:19" ht="15.75" thickBot="1" x14ac:dyDescent="0.3">
      <c r="B146" s="118" t="s">
        <v>66</v>
      </c>
      <c r="C146" s="123">
        <v>48</v>
      </c>
      <c r="D146" s="124">
        <f>C146/$C$149</f>
        <v>0.46601941747572817</v>
      </c>
      <c r="E146" s="9"/>
      <c r="F146" s="102"/>
      <c r="G146" s="102"/>
      <c r="H146" s="149" t="s">
        <v>108</v>
      </c>
      <c r="I146" s="9"/>
      <c r="J146" s="9"/>
      <c r="K146" s="118" t="s">
        <v>112</v>
      </c>
      <c r="L146" s="123">
        <v>44</v>
      </c>
      <c r="M146" s="124">
        <f>L146/$C$98</f>
        <v>0.42718446601941745</v>
      </c>
      <c r="N146" s="9"/>
      <c r="O146" s="102"/>
      <c r="P146" s="9"/>
      <c r="Q146" s="9"/>
      <c r="R146" s="9"/>
      <c r="S146" s="9"/>
    </row>
    <row r="147" spans="2:19" x14ac:dyDescent="0.25">
      <c r="B147" s="118" t="s">
        <v>67</v>
      </c>
      <c r="C147" s="123">
        <v>1</v>
      </c>
      <c r="D147" s="124">
        <f>C147/$C$149</f>
        <v>9.7087378640776691E-3</v>
      </c>
      <c r="E147" s="9"/>
      <c r="F147" s="102"/>
      <c r="G147" s="102"/>
      <c r="H147" s="148">
        <f>D145+D146</f>
        <v>0.82524271844660202</v>
      </c>
      <c r="I147" s="9"/>
      <c r="J147" s="9"/>
      <c r="K147" s="93" t="s">
        <v>1</v>
      </c>
      <c r="L147" s="93">
        <f>SUM(L144:L146)</f>
        <v>103</v>
      </c>
      <c r="M147" s="94">
        <f>SUM(M144:M146)</f>
        <v>1</v>
      </c>
      <c r="N147" s="9"/>
      <c r="O147" s="102"/>
      <c r="P147" s="9"/>
      <c r="Q147" s="9"/>
      <c r="R147" s="9"/>
      <c r="S147" s="9"/>
    </row>
    <row r="148" spans="2:19" ht="15.75" thickBot="1" x14ac:dyDescent="0.3">
      <c r="B148" s="118" t="s">
        <v>112</v>
      </c>
      <c r="C148" s="123">
        <v>15</v>
      </c>
      <c r="D148" s="124">
        <f>C148/$C$149</f>
        <v>0.14563106796116504</v>
      </c>
      <c r="E148" s="9"/>
      <c r="F148" s="102"/>
      <c r="G148" s="102"/>
      <c r="H148" s="102"/>
      <c r="I148" s="9"/>
      <c r="J148" s="9"/>
      <c r="K148" s="19"/>
      <c r="L148" s="102"/>
      <c r="M148" s="36"/>
      <c r="N148" s="9"/>
      <c r="O148" s="102"/>
      <c r="P148" s="9"/>
      <c r="Q148" s="9"/>
      <c r="R148" s="9"/>
      <c r="S148" s="9"/>
    </row>
    <row r="149" spans="2:19" x14ac:dyDescent="0.25">
      <c r="B149" s="93" t="s">
        <v>1</v>
      </c>
      <c r="C149" s="93">
        <f>SUM(C144:C148)</f>
        <v>103</v>
      </c>
      <c r="D149" s="94">
        <f>SUM(D144:D148)</f>
        <v>1</v>
      </c>
      <c r="E149" s="9"/>
      <c r="F149" s="102"/>
      <c r="G149" s="102"/>
      <c r="H149" s="102"/>
      <c r="I149" s="9"/>
      <c r="J149" s="9"/>
      <c r="N149" s="9"/>
      <c r="O149" s="102"/>
      <c r="P149" s="9"/>
      <c r="Q149" s="9"/>
      <c r="R149" s="9"/>
      <c r="S149" s="9"/>
    </row>
    <row r="150" spans="2:19" x14ac:dyDescent="0.25">
      <c r="C150" s="32"/>
      <c r="D150" s="32"/>
      <c r="K150" s="166" t="s">
        <v>157</v>
      </c>
      <c r="L150" s="166"/>
      <c r="M150" s="166"/>
      <c r="N150" s="166"/>
      <c r="O150" s="166"/>
    </row>
    <row r="151" spans="2:19" x14ac:dyDescent="0.25">
      <c r="K151" s="164" t="s">
        <v>109</v>
      </c>
      <c r="L151" s="164"/>
      <c r="M151" s="95" t="s">
        <v>35</v>
      </c>
      <c r="N151" s="95"/>
      <c r="O151" s="95" t="s">
        <v>0</v>
      </c>
    </row>
    <row r="152" spans="2:19" x14ac:dyDescent="0.25">
      <c r="B152" s="166" t="s">
        <v>131</v>
      </c>
      <c r="C152" s="166"/>
      <c r="D152" s="166"/>
      <c r="E152" s="166"/>
      <c r="F152" s="166"/>
      <c r="K152" s="161" t="s">
        <v>125</v>
      </c>
      <c r="L152" s="161"/>
      <c r="M152" s="123">
        <v>49</v>
      </c>
      <c r="N152" s="124"/>
      <c r="O152" s="124">
        <f t="shared" ref="O152:O158" si="8">M152/$M$159</f>
        <v>0.47572815533980584</v>
      </c>
    </row>
    <row r="153" spans="2:19" x14ac:dyDescent="0.25">
      <c r="B153" s="164" t="s">
        <v>122</v>
      </c>
      <c r="C153" s="164"/>
      <c r="D153" s="95" t="s">
        <v>35</v>
      </c>
      <c r="E153" s="164" t="s">
        <v>0</v>
      </c>
      <c r="F153" s="164"/>
      <c r="K153" s="161" t="s">
        <v>110</v>
      </c>
      <c r="L153" s="161"/>
      <c r="M153" s="123">
        <v>8</v>
      </c>
      <c r="N153" s="124"/>
      <c r="O153" s="124">
        <f t="shared" si="8"/>
        <v>7.7669902912621352E-2</v>
      </c>
    </row>
    <row r="154" spans="2:19" x14ac:dyDescent="0.25">
      <c r="B154" s="161" t="s">
        <v>123</v>
      </c>
      <c r="C154" s="161"/>
      <c r="D154" s="125">
        <v>91</v>
      </c>
      <c r="E154" s="163">
        <f>D154/$D$156</f>
        <v>0.88349514563106801</v>
      </c>
      <c r="F154" s="163"/>
      <c r="K154" s="161" t="s">
        <v>171</v>
      </c>
      <c r="L154" s="161"/>
      <c r="M154" s="123">
        <v>4</v>
      </c>
      <c r="N154" s="124"/>
      <c r="O154" s="124">
        <f>M154/$M$159</f>
        <v>3.8834951456310676E-2</v>
      </c>
    </row>
    <row r="155" spans="2:19" ht="15.75" thickBot="1" x14ac:dyDescent="0.3">
      <c r="B155" s="161" t="s">
        <v>124</v>
      </c>
      <c r="C155" s="161"/>
      <c r="D155" s="125">
        <v>12</v>
      </c>
      <c r="E155" s="163">
        <f>D155/$D$156</f>
        <v>0.11650485436893204</v>
      </c>
      <c r="F155" s="163"/>
      <c r="K155" s="161" t="s">
        <v>111</v>
      </c>
      <c r="L155" s="161"/>
      <c r="M155" s="123">
        <v>17</v>
      </c>
      <c r="N155" s="124"/>
      <c r="O155" s="124">
        <f t="shared" si="8"/>
        <v>0.1650485436893204</v>
      </c>
    </row>
    <row r="156" spans="2:19" x14ac:dyDescent="0.25">
      <c r="B156" s="159" t="s">
        <v>1</v>
      </c>
      <c r="C156" s="159"/>
      <c r="D156" s="86">
        <f>SUM(D154:D155)</f>
        <v>103</v>
      </c>
      <c r="E156" s="162">
        <f>SUM(E154:F155)</f>
        <v>1</v>
      </c>
      <c r="F156" s="162"/>
      <c r="K156" s="161" t="s">
        <v>170</v>
      </c>
      <c r="L156" s="161"/>
      <c r="M156" s="123">
        <v>7</v>
      </c>
      <c r="N156" s="124"/>
      <c r="O156" s="124">
        <f t="shared" si="8"/>
        <v>6.7961165048543687E-2</v>
      </c>
    </row>
    <row r="157" spans="2:19" x14ac:dyDescent="0.25">
      <c r="K157" s="161" t="s">
        <v>158</v>
      </c>
      <c r="L157" s="161"/>
      <c r="M157" s="123">
        <v>2</v>
      </c>
      <c r="N157" s="124"/>
      <c r="O157" s="124">
        <f t="shared" si="8"/>
        <v>1.9417475728155338E-2</v>
      </c>
    </row>
    <row r="158" spans="2:19" ht="15.75" thickBot="1" x14ac:dyDescent="0.3">
      <c r="K158" s="161" t="s">
        <v>3</v>
      </c>
      <c r="L158" s="161"/>
      <c r="M158" s="123">
        <v>16</v>
      </c>
      <c r="N158" s="124"/>
      <c r="O158" s="124">
        <f t="shared" si="8"/>
        <v>0.1553398058252427</v>
      </c>
    </row>
    <row r="159" spans="2:19" x14ac:dyDescent="0.25">
      <c r="B159" s="187" t="s">
        <v>172</v>
      </c>
      <c r="C159" s="187"/>
      <c r="D159" s="187"/>
      <c r="E159" s="187"/>
      <c r="F159" s="187"/>
      <c r="G159" s="187"/>
      <c r="H159" s="187"/>
      <c r="I159" s="153"/>
      <c r="K159" s="159" t="s">
        <v>1</v>
      </c>
      <c r="L159" s="159"/>
      <c r="M159" s="86">
        <f>SUM(M152:M158)</f>
        <v>103</v>
      </c>
      <c r="N159" s="94"/>
      <c r="O159" s="94">
        <f>SUM(O152:O158)</f>
        <v>1</v>
      </c>
    </row>
    <row r="160" spans="2:19" ht="22.5" customHeight="1" x14ac:dyDescent="0.25">
      <c r="B160" s="187"/>
      <c r="C160" s="187"/>
      <c r="D160" s="187"/>
      <c r="E160" s="187"/>
      <c r="F160" s="187"/>
      <c r="G160" s="187"/>
      <c r="H160" s="187"/>
      <c r="I160" s="153"/>
    </row>
    <row r="161" spans="2:11" x14ac:dyDescent="0.25">
      <c r="B161" s="160" t="s">
        <v>132</v>
      </c>
      <c r="C161" s="160"/>
      <c r="D161" s="160"/>
      <c r="E161" s="160"/>
      <c r="F161" s="160"/>
      <c r="G161" s="160"/>
      <c r="H161" s="160"/>
    </row>
    <row r="162" spans="2:11" ht="67.5" customHeight="1" x14ac:dyDescent="0.25"/>
    <row r="163" spans="2:11" x14ac:dyDescent="0.25">
      <c r="B163" s="87" t="s">
        <v>133</v>
      </c>
      <c r="K163" s="87"/>
    </row>
    <row r="164" spans="2:11" x14ac:dyDescent="0.25">
      <c r="B164" s="87" t="s">
        <v>126</v>
      </c>
      <c r="K164" s="87"/>
    </row>
  </sheetData>
  <sortState ref="B57:H82">
    <sortCondition descending="1" ref="H57:H82"/>
  </sortState>
  <mergeCells count="88">
    <mergeCell ref="Q92:R92"/>
    <mergeCell ref="K72:L73"/>
    <mergeCell ref="M72:O72"/>
    <mergeCell ref="M73:N73"/>
    <mergeCell ref="K71:O71"/>
    <mergeCell ref="O92:P92"/>
    <mergeCell ref="K58:L59"/>
    <mergeCell ref="M58:O58"/>
    <mergeCell ref="B53:H54"/>
    <mergeCell ref="K47:Q47"/>
    <mergeCell ref="K48:K49"/>
    <mergeCell ref="O48:Q48"/>
    <mergeCell ref="L48:M48"/>
    <mergeCell ref="K57:O57"/>
    <mergeCell ref="B55:C56"/>
    <mergeCell ref="D55:D56"/>
    <mergeCell ref="F55:F56"/>
    <mergeCell ref="H55:H56"/>
    <mergeCell ref="L45:P45"/>
    <mergeCell ref="I43:K44"/>
    <mergeCell ref="B5:S6"/>
    <mergeCell ref="B8:S8"/>
    <mergeCell ref="B10:S11"/>
    <mergeCell ref="I15:M16"/>
    <mergeCell ref="I29:K30"/>
    <mergeCell ref="B42:G44"/>
    <mergeCell ref="B88:D89"/>
    <mergeCell ref="O90:P90"/>
    <mergeCell ref="Q90:R90"/>
    <mergeCell ref="O91:P91"/>
    <mergeCell ref="Q91:R91"/>
    <mergeCell ref="M88:R89"/>
    <mergeCell ref="O93:P93"/>
    <mergeCell ref="Q93:R93"/>
    <mergeCell ref="O94:P94"/>
    <mergeCell ref="Q94:R94"/>
    <mergeCell ref="O97:P97"/>
    <mergeCell ref="Q97:R97"/>
    <mergeCell ref="B102:H102"/>
    <mergeCell ref="O101:P101"/>
    <mergeCell ref="Q101:R101"/>
    <mergeCell ref="O102:P102"/>
    <mergeCell ref="Q102:R102"/>
    <mergeCell ref="O98:P98"/>
    <mergeCell ref="Q98:R98"/>
    <mergeCell ref="O99:P99"/>
    <mergeCell ref="Q99:R99"/>
    <mergeCell ref="O100:P100"/>
    <mergeCell ref="Q100:R100"/>
    <mergeCell ref="K118:M119"/>
    <mergeCell ref="K129:O130"/>
    <mergeCell ref="B103:D103"/>
    <mergeCell ref="G103:H103"/>
    <mergeCell ref="I103:K103"/>
    <mergeCell ref="B141:D142"/>
    <mergeCell ref="K150:O150"/>
    <mergeCell ref="B152:F152"/>
    <mergeCell ref="B127:D127"/>
    <mergeCell ref="B129:H130"/>
    <mergeCell ref="B131:B132"/>
    <mergeCell ref="C131:D131"/>
    <mergeCell ref="F131:H131"/>
    <mergeCell ref="K131:L131"/>
    <mergeCell ref="G132:H132"/>
    <mergeCell ref="K152:L152"/>
    <mergeCell ref="G133:H133"/>
    <mergeCell ref="G134:H134"/>
    <mergeCell ref="G135:H135"/>
    <mergeCell ref="K138:L138"/>
    <mergeCell ref="K141:M142"/>
    <mergeCell ref="B154:C154"/>
    <mergeCell ref="E154:F154"/>
    <mergeCell ref="K151:L151"/>
    <mergeCell ref="K153:L153"/>
    <mergeCell ref="B155:C155"/>
    <mergeCell ref="E155:F155"/>
    <mergeCell ref="K154:L154"/>
    <mergeCell ref="B153:C153"/>
    <mergeCell ref="E153:F153"/>
    <mergeCell ref="K155:L155"/>
    <mergeCell ref="K159:L159"/>
    <mergeCell ref="B161:H161"/>
    <mergeCell ref="K158:L158"/>
    <mergeCell ref="K157:L157"/>
    <mergeCell ref="B156:C156"/>
    <mergeCell ref="E156:F156"/>
    <mergeCell ref="K156:L156"/>
    <mergeCell ref="B159:H16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7" orientation="portrait" r:id="rId1"/>
  <rowBreaks count="1" manualBreakCount="1">
    <brk id="85" max="19" man="1"/>
  </rowBreaks>
  <ignoredErrors>
    <ignoredError sqref="L12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T139"/>
  <sheetViews>
    <sheetView showGridLines="0" view="pageBreakPreview" zoomScaleNormal="100" zoomScaleSheetLayoutView="100" workbookViewId="0"/>
  </sheetViews>
  <sheetFormatPr baseColWidth="10" defaultRowHeight="15" x14ac:dyDescent="0.25"/>
  <cols>
    <col min="1" max="1" width="0.5703125" style="131" customWidth="1"/>
    <col min="2" max="2" width="14.140625" style="131" customWidth="1"/>
    <col min="3" max="3" width="11.7109375" style="131" customWidth="1"/>
    <col min="4" max="4" width="11.42578125" style="131"/>
    <col min="5" max="5" width="1.140625" style="131" customWidth="1"/>
    <col min="6" max="6" width="9.5703125" style="191" customWidth="1"/>
    <col min="7" max="7" width="1.7109375" style="191" customWidth="1"/>
    <col min="8" max="8" width="7.140625" style="191" customWidth="1"/>
    <col min="9" max="9" width="9.5703125" style="131" customWidth="1"/>
    <col min="10" max="10" width="2.85546875" style="131" customWidth="1"/>
    <col min="11" max="11" width="15.42578125" style="131" customWidth="1"/>
    <col min="12" max="12" width="11.7109375" style="131" customWidth="1"/>
    <col min="13" max="13" width="15.42578125" style="131" customWidth="1"/>
    <col min="14" max="14" width="1.140625" style="131" customWidth="1"/>
    <col min="15" max="15" width="10.42578125" style="131" customWidth="1"/>
    <col min="16" max="16" width="1.5703125" style="131" customWidth="1"/>
    <col min="17" max="17" width="7.7109375" style="131" customWidth="1"/>
    <col min="18" max="18" width="7" style="131" customWidth="1"/>
    <col min="19" max="19" width="2.85546875" style="131" customWidth="1"/>
    <col min="20" max="20" width="0.5703125" style="131" customWidth="1"/>
    <col min="21" max="16384" width="11.42578125" style="131"/>
  </cols>
  <sheetData>
    <row r="1" spans="2:20" ht="12.75" customHeight="1" x14ac:dyDescent="0.25"/>
    <row r="3" spans="2:20" ht="13.5" customHeight="1" x14ac:dyDescent="0.25"/>
    <row r="4" spans="2:20" ht="5.25" customHeight="1" x14ac:dyDescent="0.25"/>
    <row r="5" spans="2:20" ht="21" customHeight="1" x14ac:dyDescent="0.25">
      <c r="B5" s="181" t="s">
        <v>173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</row>
    <row r="6" spans="2:20" ht="21" customHeight="1" x14ac:dyDescent="0.25"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</row>
    <row r="7" spans="2:20" ht="6" customHeight="1" x14ac:dyDescent="0.2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2:20" ht="16.5" customHeight="1" x14ac:dyDescent="0.25">
      <c r="B8" s="192" t="s">
        <v>174</v>
      </c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</row>
    <row r="9" spans="2:20" ht="6.75" customHeight="1" x14ac:dyDescent="0.25"/>
    <row r="10" spans="2:20" x14ac:dyDescent="0.25">
      <c r="B10" s="193" t="s">
        <v>175</v>
      </c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</row>
    <row r="11" spans="2:20" ht="30.75" customHeight="1" x14ac:dyDescent="0.25"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</row>
    <row r="12" spans="2:20" ht="8.25" customHeight="1" x14ac:dyDescent="0.25"/>
    <row r="13" spans="2:20" s="195" customFormat="1" ht="17.25" customHeight="1" x14ac:dyDescent="0.25">
      <c r="B13" s="194" t="s">
        <v>176</v>
      </c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</row>
    <row r="14" spans="2:20" ht="3" customHeight="1" x14ac:dyDescent="0.25"/>
    <row r="15" spans="2:20" ht="15" customHeight="1" x14ac:dyDescent="0.2">
      <c r="B15" s="34" t="s">
        <v>177</v>
      </c>
      <c r="C15" s="126"/>
      <c r="D15" s="126"/>
      <c r="E15" s="126"/>
      <c r="F15" s="123"/>
      <c r="G15" s="123"/>
      <c r="H15" s="123"/>
      <c r="I15" s="166" t="s">
        <v>178</v>
      </c>
      <c r="J15" s="166"/>
      <c r="K15" s="166"/>
      <c r="L15" s="166"/>
      <c r="M15" s="166"/>
      <c r="N15" s="154"/>
      <c r="O15" s="196"/>
      <c r="P15" s="176"/>
      <c r="Q15" s="176"/>
      <c r="R15" s="176"/>
      <c r="S15" s="176"/>
      <c r="T15" s="197"/>
    </row>
    <row r="16" spans="2:20" x14ac:dyDescent="0.25">
      <c r="B16" s="198" t="s">
        <v>174</v>
      </c>
      <c r="C16" s="126"/>
      <c r="D16" s="126"/>
      <c r="E16" s="126"/>
      <c r="F16" s="123"/>
      <c r="G16" s="123"/>
      <c r="H16" s="123"/>
      <c r="I16" s="166"/>
      <c r="J16" s="166"/>
      <c r="K16" s="166"/>
      <c r="L16" s="166"/>
      <c r="M16" s="166"/>
      <c r="N16" s="154"/>
      <c r="O16" s="196"/>
      <c r="P16" s="176"/>
      <c r="Q16" s="176"/>
      <c r="R16" s="176"/>
      <c r="S16" s="176"/>
      <c r="T16" s="197"/>
    </row>
    <row r="17" spans="2:20" x14ac:dyDescent="0.25">
      <c r="B17" s="126"/>
      <c r="C17" s="126"/>
      <c r="D17" s="126"/>
      <c r="E17" s="126"/>
      <c r="F17" s="123"/>
      <c r="G17" s="123"/>
      <c r="H17" s="123"/>
      <c r="I17" s="155" t="s">
        <v>41</v>
      </c>
      <c r="J17" s="155"/>
      <c r="K17" s="155">
        <v>2018</v>
      </c>
      <c r="L17" s="155">
        <v>2017</v>
      </c>
      <c r="M17" s="155" t="s">
        <v>2</v>
      </c>
      <c r="N17" s="154"/>
      <c r="O17" s="12"/>
      <c r="P17" s="199"/>
      <c r="Q17" s="199"/>
      <c r="R17" s="199"/>
      <c r="S17" s="130"/>
      <c r="T17" s="197"/>
    </row>
    <row r="18" spans="2:20" x14ac:dyDescent="0.25">
      <c r="B18" s="126"/>
      <c r="C18" s="126"/>
      <c r="D18" s="126"/>
      <c r="E18" s="126"/>
      <c r="F18" s="123"/>
      <c r="G18" s="123"/>
      <c r="H18" s="123"/>
      <c r="I18" s="200" t="s">
        <v>28</v>
      </c>
      <c r="J18" s="14"/>
      <c r="K18" s="14">
        <v>44</v>
      </c>
      <c r="L18" s="14">
        <v>21</v>
      </c>
      <c r="M18" s="15">
        <f t="shared" ref="M18:M27" si="0">K18/L18-1</f>
        <v>1.0952380952380953</v>
      </c>
      <c r="N18" s="12"/>
      <c r="O18" s="13"/>
      <c r="P18" s="13"/>
      <c r="Q18" s="201"/>
      <c r="R18" s="201"/>
      <c r="S18" s="199"/>
      <c r="T18" s="197"/>
    </row>
    <row r="19" spans="2:20" x14ac:dyDescent="0.25">
      <c r="B19" s="126"/>
      <c r="C19" s="126"/>
      <c r="D19" s="126"/>
      <c r="E19" s="126"/>
      <c r="F19" s="123"/>
      <c r="G19" s="123"/>
      <c r="H19" s="123"/>
      <c r="I19" s="200" t="s">
        <v>29</v>
      </c>
      <c r="J19" s="14"/>
      <c r="K19" s="14">
        <v>22</v>
      </c>
      <c r="L19" s="14">
        <v>13</v>
      </c>
      <c r="M19" s="15">
        <f t="shared" si="0"/>
        <v>0.69230769230769229</v>
      </c>
      <c r="N19" s="12"/>
      <c r="O19" s="13"/>
      <c r="P19" s="13"/>
      <c r="Q19" s="201"/>
      <c r="R19" s="201"/>
      <c r="S19" s="199"/>
      <c r="T19" s="197"/>
    </row>
    <row r="20" spans="2:20" x14ac:dyDescent="0.25">
      <c r="B20" s="126"/>
      <c r="C20" s="126"/>
      <c r="D20" s="126"/>
      <c r="E20" s="126"/>
      <c r="F20" s="123"/>
      <c r="G20" s="123"/>
      <c r="H20" s="123"/>
      <c r="I20" s="200" t="s">
        <v>30</v>
      </c>
      <c r="J20" s="14"/>
      <c r="K20" s="14">
        <v>16</v>
      </c>
      <c r="L20" s="14">
        <v>19</v>
      </c>
      <c r="M20" s="15">
        <f t="shared" si="0"/>
        <v>-0.15789473684210531</v>
      </c>
      <c r="N20" s="12"/>
      <c r="O20" s="13"/>
      <c r="P20" s="13"/>
      <c r="Q20" s="201"/>
      <c r="R20" s="201"/>
      <c r="S20" s="199"/>
      <c r="T20" s="197"/>
    </row>
    <row r="21" spans="2:20" x14ac:dyDescent="0.25">
      <c r="B21" s="126"/>
      <c r="C21" s="126"/>
      <c r="D21" s="126"/>
      <c r="E21" s="126"/>
      <c r="F21" s="123"/>
      <c r="G21" s="123"/>
      <c r="H21" s="123"/>
      <c r="I21" s="200" t="s">
        <v>31</v>
      </c>
      <c r="J21" s="14"/>
      <c r="K21" s="14">
        <v>21</v>
      </c>
      <c r="L21" s="14">
        <v>21</v>
      </c>
      <c r="M21" s="15">
        <f t="shared" si="0"/>
        <v>0</v>
      </c>
      <c r="N21" s="12"/>
      <c r="O21" s="13"/>
      <c r="P21" s="13"/>
      <c r="Q21" s="201"/>
      <c r="R21" s="201"/>
      <c r="S21" s="199"/>
      <c r="T21" s="197"/>
    </row>
    <row r="22" spans="2:20" x14ac:dyDescent="0.25">
      <c r="B22" s="126"/>
      <c r="C22" s="126"/>
      <c r="D22" s="126"/>
      <c r="E22" s="126"/>
      <c r="F22" s="123"/>
      <c r="G22" s="123"/>
      <c r="H22" s="123"/>
      <c r="I22" s="200" t="s">
        <v>32</v>
      </c>
      <c r="J22" s="14"/>
      <c r="K22" s="14">
        <v>31</v>
      </c>
      <c r="L22" s="14">
        <v>22</v>
      </c>
      <c r="M22" s="15">
        <f t="shared" si="0"/>
        <v>0.40909090909090917</v>
      </c>
      <c r="N22" s="12"/>
      <c r="O22" s="13"/>
      <c r="P22" s="13"/>
      <c r="Q22" s="201"/>
      <c r="R22" s="201"/>
      <c r="S22" s="199"/>
      <c r="T22" s="197"/>
    </row>
    <row r="23" spans="2:20" x14ac:dyDescent="0.25">
      <c r="B23" s="126"/>
      <c r="C23" s="126"/>
      <c r="D23" s="126"/>
      <c r="E23" s="126"/>
      <c r="F23" s="123"/>
      <c r="G23" s="123"/>
      <c r="H23" s="123"/>
      <c r="I23" s="200" t="s">
        <v>33</v>
      </c>
      <c r="J23" s="14"/>
      <c r="K23" s="14">
        <v>29</v>
      </c>
      <c r="L23" s="14">
        <v>19</v>
      </c>
      <c r="M23" s="15">
        <f t="shared" si="0"/>
        <v>0.52631578947368429</v>
      </c>
      <c r="N23" s="12"/>
      <c r="O23" s="13"/>
      <c r="P23" s="13"/>
      <c r="Q23" s="201"/>
      <c r="R23" s="201"/>
      <c r="S23" s="199"/>
      <c r="T23" s="197"/>
    </row>
    <row r="24" spans="2:20" x14ac:dyDescent="0.25">
      <c r="B24" s="126"/>
      <c r="C24" s="126"/>
      <c r="D24" s="126"/>
      <c r="E24" s="126"/>
      <c r="F24" s="123"/>
      <c r="G24" s="123"/>
      <c r="H24" s="123"/>
      <c r="I24" s="200" t="s">
        <v>34</v>
      </c>
      <c r="J24" s="14"/>
      <c r="K24" s="14">
        <v>21</v>
      </c>
      <c r="L24" s="14">
        <v>23</v>
      </c>
      <c r="M24" s="15">
        <f t="shared" si="0"/>
        <v>-8.6956521739130488E-2</v>
      </c>
      <c r="N24" s="12"/>
      <c r="O24" s="13"/>
      <c r="P24" s="13"/>
      <c r="Q24" s="201"/>
      <c r="R24" s="201"/>
      <c r="S24" s="199"/>
      <c r="T24" s="197"/>
    </row>
    <row r="25" spans="2:20" x14ac:dyDescent="0.25">
      <c r="B25" s="126"/>
      <c r="C25" s="126"/>
      <c r="D25" s="126"/>
      <c r="E25" s="126"/>
      <c r="F25" s="123"/>
      <c r="G25" s="123"/>
      <c r="H25" s="123"/>
      <c r="I25" s="200" t="s">
        <v>159</v>
      </c>
      <c r="J25" s="14"/>
      <c r="K25" s="14">
        <v>22</v>
      </c>
      <c r="L25" s="14">
        <v>17</v>
      </c>
      <c r="M25" s="15">
        <f t="shared" si="0"/>
        <v>0.29411764705882359</v>
      </c>
      <c r="N25" s="12"/>
      <c r="O25" s="13"/>
      <c r="P25" s="13"/>
      <c r="Q25" s="201"/>
      <c r="R25" s="201"/>
      <c r="S25" s="199"/>
      <c r="T25" s="197"/>
    </row>
    <row r="26" spans="2:20" ht="15.75" thickBot="1" x14ac:dyDescent="0.3">
      <c r="B26" s="126"/>
      <c r="C26" s="126"/>
      <c r="D26" s="126"/>
      <c r="E26" s="126"/>
      <c r="F26" s="123"/>
      <c r="G26" s="123"/>
      <c r="H26" s="123"/>
      <c r="I26" s="200" t="s">
        <v>164</v>
      </c>
      <c r="J26" s="14"/>
      <c r="K26" s="14">
        <v>11</v>
      </c>
      <c r="L26" s="14">
        <v>20</v>
      </c>
      <c r="M26" s="15">
        <f t="shared" si="0"/>
        <v>-0.44999999999999996</v>
      </c>
      <c r="N26" s="12"/>
      <c r="O26" s="13"/>
      <c r="P26" s="13"/>
      <c r="Q26" s="201"/>
      <c r="R26" s="201"/>
      <c r="S26" s="199"/>
      <c r="T26" s="197"/>
    </row>
    <row r="27" spans="2:20" x14ac:dyDescent="0.25">
      <c r="B27" s="126"/>
      <c r="C27" s="126"/>
      <c r="D27" s="126"/>
      <c r="E27" s="126"/>
      <c r="F27" s="123"/>
      <c r="G27" s="123"/>
      <c r="H27" s="123"/>
      <c r="I27" s="157" t="s">
        <v>1</v>
      </c>
      <c r="J27" s="157"/>
      <c r="K27" s="157">
        <f>SUM(K18:K26)</f>
        <v>217</v>
      </c>
      <c r="L27" s="157">
        <f>SUM(L18:L26)</f>
        <v>175</v>
      </c>
      <c r="M27" s="142">
        <f t="shared" si="0"/>
        <v>0.24</v>
      </c>
      <c r="N27" s="12"/>
      <c r="O27" s="13"/>
      <c r="P27" s="13"/>
      <c r="Q27" s="14"/>
      <c r="R27" s="14"/>
      <c r="S27" s="12"/>
    </row>
    <row r="28" spans="2:20" x14ac:dyDescent="0.25">
      <c r="B28" s="126"/>
      <c r="C28" s="126"/>
      <c r="D28" s="126"/>
      <c r="E28" s="126"/>
      <c r="F28" s="123"/>
      <c r="G28" s="123"/>
      <c r="H28" s="123"/>
      <c r="N28" s="126"/>
      <c r="O28" s="126"/>
      <c r="P28" s="126"/>
      <c r="Q28" s="126"/>
      <c r="R28" s="127"/>
      <c r="S28" s="127"/>
    </row>
    <row r="29" spans="2:20" ht="26.25" customHeight="1" x14ac:dyDescent="0.25">
      <c r="B29" s="126"/>
      <c r="C29" s="126"/>
      <c r="D29" s="126"/>
      <c r="E29" s="126"/>
      <c r="F29" s="123"/>
      <c r="G29" s="123"/>
      <c r="H29" s="123"/>
      <c r="I29" s="202" t="s">
        <v>179</v>
      </c>
      <c r="J29" s="202"/>
      <c r="K29" s="202"/>
      <c r="L29" s="126"/>
      <c r="M29" s="126"/>
      <c r="N29" s="126"/>
      <c r="O29" s="126"/>
      <c r="P29" s="126"/>
      <c r="Q29" s="126"/>
      <c r="R29" s="126"/>
      <c r="S29" s="126"/>
    </row>
    <row r="30" spans="2:20" x14ac:dyDescent="0.25">
      <c r="B30" s="126"/>
      <c r="C30" s="126"/>
      <c r="D30" s="126"/>
      <c r="E30" s="126"/>
      <c r="F30" s="123"/>
      <c r="G30" s="123"/>
      <c r="H30" s="123"/>
      <c r="I30" s="155" t="s">
        <v>24</v>
      </c>
      <c r="J30" s="203" t="s">
        <v>180</v>
      </c>
      <c r="K30" s="203"/>
      <c r="L30" s="123"/>
      <c r="M30" s="123"/>
      <c r="N30" s="123"/>
      <c r="O30" s="123"/>
      <c r="P30" s="123"/>
      <c r="Q30" s="123"/>
      <c r="R30" s="123"/>
      <c r="S30" s="123"/>
    </row>
    <row r="31" spans="2:20" x14ac:dyDescent="0.25">
      <c r="B31" s="126"/>
      <c r="C31" s="126"/>
      <c r="D31" s="126"/>
      <c r="E31" s="126"/>
      <c r="F31" s="123"/>
      <c r="G31" s="123"/>
      <c r="H31" s="123"/>
      <c r="I31" s="145">
        <v>2009</v>
      </c>
      <c r="J31" s="123"/>
      <c r="K31" s="204">
        <v>64</v>
      </c>
      <c r="L31" s="123"/>
      <c r="M31" s="123"/>
      <c r="N31" s="123"/>
      <c r="O31" s="123"/>
      <c r="P31" s="123"/>
      <c r="Q31" s="123"/>
      <c r="R31" s="123"/>
      <c r="S31" s="123"/>
    </row>
    <row r="32" spans="2:20" x14ac:dyDescent="0.25">
      <c r="B32" s="126"/>
      <c r="C32" s="126"/>
      <c r="D32" s="126"/>
      <c r="E32" s="126"/>
      <c r="F32" s="123"/>
      <c r="G32" s="123"/>
      <c r="H32" s="123"/>
      <c r="I32" s="145">
        <v>2010</v>
      </c>
      <c r="J32" s="123"/>
      <c r="K32" s="204">
        <v>47</v>
      </c>
      <c r="L32" s="123"/>
      <c r="M32" s="123"/>
      <c r="N32" s="123"/>
      <c r="O32" s="123"/>
      <c r="P32" s="123"/>
      <c r="Q32" s="123"/>
      <c r="R32" s="123"/>
      <c r="S32" s="123"/>
    </row>
    <row r="33" spans="2:19" x14ac:dyDescent="0.25">
      <c r="B33" s="126"/>
      <c r="C33" s="126"/>
      <c r="D33" s="126"/>
      <c r="E33" s="126"/>
      <c r="F33" s="123"/>
      <c r="G33" s="123"/>
      <c r="H33" s="123"/>
      <c r="I33" s="145">
        <v>2011</v>
      </c>
      <c r="J33" s="123"/>
      <c r="K33" s="204">
        <v>66</v>
      </c>
      <c r="L33" s="123"/>
      <c r="M33" s="123"/>
      <c r="N33" s="123"/>
      <c r="O33" s="123"/>
      <c r="P33" s="123"/>
      <c r="Q33" s="123"/>
      <c r="R33" s="123"/>
      <c r="S33" s="123"/>
    </row>
    <row r="34" spans="2:19" x14ac:dyDescent="0.25">
      <c r="B34" s="126"/>
      <c r="C34" s="126"/>
      <c r="D34" s="126"/>
      <c r="E34" s="126"/>
      <c r="F34" s="123"/>
      <c r="G34" s="123"/>
      <c r="H34" s="123"/>
      <c r="I34" s="145">
        <v>2012</v>
      </c>
      <c r="J34" s="123"/>
      <c r="K34" s="204">
        <v>91</v>
      </c>
      <c r="L34" s="123"/>
      <c r="M34" s="123"/>
      <c r="N34" s="123"/>
      <c r="O34" s="123"/>
      <c r="P34" s="123"/>
      <c r="Q34" s="123"/>
      <c r="R34" s="123"/>
      <c r="S34" s="123"/>
    </row>
    <row r="35" spans="2:19" x14ac:dyDescent="0.25">
      <c r="B35" s="126"/>
      <c r="C35" s="126"/>
      <c r="D35" s="126"/>
      <c r="E35" s="126"/>
      <c r="F35" s="123"/>
      <c r="G35" s="123"/>
      <c r="H35" s="123"/>
      <c r="I35" s="145">
        <v>2013</v>
      </c>
      <c r="J35" s="123"/>
      <c r="K35" s="204">
        <v>151</v>
      </c>
      <c r="L35" s="126"/>
      <c r="M35" s="126"/>
      <c r="N35" s="126"/>
      <c r="O35" s="126"/>
      <c r="P35" s="126"/>
      <c r="Q35" s="126"/>
      <c r="R35" s="126"/>
      <c r="S35" s="126"/>
    </row>
    <row r="36" spans="2:19" x14ac:dyDescent="0.25">
      <c r="B36" s="126"/>
      <c r="C36" s="126"/>
      <c r="D36" s="126"/>
      <c r="E36" s="126"/>
      <c r="F36" s="123"/>
      <c r="G36" s="123"/>
      <c r="H36" s="123"/>
      <c r="I36" s="145">
        <v>2014</v>
      </c>
      <c r="J36" s="123"/>
      <c r="K36" s="204">
        <v>186</v>
      </c>
      <c r="L36" s="126"/>
      <c r="M36" s="126"/>
      <c r="N36" s="126"/>
      <c r="O36" s="126"/>
      <c r="P36" s="126"/>
      <c r="Q36" s="126"/>
      <c r="R36" s="126"/>
      <c r="S36" s="126"/>
    </row>
    <row r="37" spans="2:19" x14ac:dyDescent="0.25">
      <c r="B37" s="126"/>
      <c r="C37" s="126"/>
      <c r="D37" s="126"/>
      <c r="E37" s="126"/>
      <c r="F37" s="123"/>
      <c r="G37" s="123"/>
      <c r="H37" s="123"/>
      <c r="I37" s="145">
        <v>2015</v>
      </c>
      <c r="J37" s="123"/>
      <c r="K37" s="204">
        <v>198</v>
      </c>
      <c r="L37" s="126"/>
      <c r="M37" s="126"/>
      <c r="N37" s="126"/>
      <c r="O37" s="126"/>
      <c r="P37" s="126"/>
      <c r="Q37" s="126"/>
      <c r="R37" s="126"/>
      <c r="S37" s="126"/>
    </row>
    <row r="38" spans="2:19" x14ac:dyDescent="0.25">
      <c r="B38" s="126"/>
      <c r="C38" s="126"/>
      <c r="D38" s="126"/>
      <c r="E38" s="126"/>
      <c r="F38" s="123"/>
      <c r="G38" s="123"/>
      <c r="H38" s="123"/>
      <c r="I38" s="145">
        <v>2016</v>
      </c>
      <c r="J38" s="123"/>
      <c r="K38" s="204">
        <v>258</v>
      </c>
      <c r="L38" s="126"/>
      <c r="M38" s="126"/>
      <c r="N38" s="126"/>
      <c r="O38" s="126"/>
      <c r="P38" s="126"/>
      <c r="Q38" s="126"/>
      <c r="R38" s="126"/>
      <c r="S38" s="126"/>
    </row>
    <row r="39" spans="2:19" x14ac:dyDescent="0.25">
      <c r="B39" s="126"/>
      <c r="C39" s="126"/>
      <c r="D39" s="126"/>
      <c r="E39" s="126"/>
      <c r="F39" s="123"/>
      <c r="G39" s="123"/>
      <c r="H39" s="123"/>
      <c r="I39" s="145">
        <v>2017</v>
      </c>
      <c r="J39" s="123"/>
      <c r="K39" s="204">
        <v>247</v>
      </c>
      <c r="L39" s="126"/>
      <c r="M39" s="126"/>
      <c r="N39" s="126"/>
      <c r="O39" s="126"/>
      <c r="P39" s="126"/>
      <c r="Q39" s="126"/>
      <c r="R39" s="126"/>
      <c r="S39" s="126"/>
    </row>
    <row r="40" spans="2:19" ht="15.75" thickBot="1" x14ac:dyDescent="0.3">
      <c r="B40" s="126"/>
      <c r="C40" s="126"/>
      <c r="D40" s="126"/>
      <c r="E40" s="126"/>
      <c r="F40" s="123"/>
      <c r="G40" s="123"/>
      <c r="H40" s="123"/>
      <c r="I40" s="146" t="s">
        <v>181</v>
      </c>
      <c r="J40" s="14"/>
      <c r="K40" s="205">
        <f>K27</f>
        <v>217</v>
      </c>
      <c r="L40" s="126"/>
      <c r="M40" s="126"/>
      <c r="N40" s="126"/>
      <c r="O40" s="126"/>
      <c r="P40" s="126"/>
      <c r="Q40" s="126"/>
      <c r="R40" s="126"/>
      <c r="S40" s="126"/>
    </row>
    <row r="41" spans="2:19" x14ac:dyDescent="0.25">
      <c r="B41" s="126"/>
      <c r="C41" s="126"/>
      <c r="D41" s="126"/>
      <c r="E41" s="126"/>
      <c r="F41" s="123"/>
      <c r="G41" s="123"/>
      <c r="H41" s="123"/>
      <c r="I41" s="157" t="s">
        <v>1</v>
      </c>
      <c r="J41" s="157"/>
      <c r="K41" s="206">
        <f>SUM(K31:K40)</f>
        <v>1525</v>
      </c>
      <c r="L41" s="126"/>
      <c r="M41" s="126"/>
      <c r="N41" s="126"/>
      <c r="O41" s="126"/>
      <c r="P41" s="126"/>
      <c r="Q41" s="126"/>
      <c r="R41" s="126"/>
      <c r="S41" s="126"/>
    </row>
    <row r="42" spans="2:19" x14ac:dyDescent="0.25">
      <c r="B42" s="126"/>
      <c r="C42" s="126"/>
      <c r="D42" s="126"/>
      <c r="E42" s="126"/>
      <c r="F42" s="123"/>
      <c r="G42" s="123"/>
      <c r="H42" s="123"/>
      <c r="I42" s="207" t="s">
        <v>182</v>
      </c>
      <c r="J42" s="208"/>
      <c r="K42" s="126"/>
      <c r="L42" s="126"/>
      <c r="M42" s="207" t="s">
        <v>182</v>
      </c>
      <c r="N42" s="126"/>
      <c r="O42" s="126"/>
      <c r="P42" s="126"/>
      <c r="Q42" s="126"/>
      <c r="R42" s="126"/>
      <c r="S42" s="126"/>
    </row>
    <row r="43" spans="2:19" ht="37.5" customHeight="1" x14ac:dyDescent="0.25">
      <c r="B43" s="166" t="s">
        <v>183</v>
      </c>
      <c r="C43" s="166"/>
      <c r="D43" s="166"/>
      <c r="E43" s="166"/>
      <c r="F43" s="166"/>
      <c r="G43" s="166"/>
      <c r="H43" s="16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</row>
    <row r="44" spans="2:19" ht="24.75" customHeight="1" x14ac:dyDescent="0.25">
      <c r="B44" s="168" t="s">
        <v>26</v>
      </c>
      <c r="C44" s="168"/>
      <c r="D44" s="20" t="s">
        <v>42</v>
      </c>
      <c r="E44" s="20"/>
      <c r="F44" s="155" t="s">
        <v>169</v>
      </c>
      <c r="G44" s="155"/>
      <c r="H44" s="155" t="s">
        <v>1</v>
      </c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</row>
    <row r="45" spans="2:19" x14ac:dyDescent="0.25">
      <c r="B45" s="143" t="s">
        <v>44</v>
      </c>
      <c r="C45" s="209"/>
      <c r="D45" s="209">
        <v>369</v>
      </c>
      <c r="E45" s="209"/>
      <c r="F45" s="147">
        <v>53</v>
      </c>
      <c r="G45" s="147"/>
      <c r="H45" s="144">
        <f t="shared" ref="H45:H70" si="1">D45+F45</f>
        <v>422</v>
      </c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</row>
    <row r="46" spans="2:19" x14ac:dyDescent="0.25">
      <c r="B46" s="143" t="s">
        <v>7</v>
      </c>
      <c r="C46" s="209"/>
      <c r="D46" s="209">
        <v>94</v>
      </c>
      <c r="E46" s="209"/>
      <c r="F46" s="147">
        <v>16</v>
      </c>
      <c r="G46" s="147"/>
      <c r="H46" s="144">
        <f t="shared" si="1"/>
        <v>110</v>
      </c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</row>
    <row r="47" spans="2:19" x14ac:dyDescent="0.25">
      <c r="B47" s="143" t="s">
        <v>184</v>
      </c>
      <c r="C47" s="209"/>
      <c r="D47" s="209">
        <v>75</v>
      </c>
      <c r="E47" s="209"/>
      <c r="F47" s="147">
        <v>7</v>
      </c>
      <c r="G47" s="147"/>
      <c r="H47" s="144">
        <f t="shared" si="1"/>
        <v>82</v>
      </c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</row>
    <row r="48" spans="2:19" x14ac:dyDescent="0.25">
      <c r="B48" s="143" t="s">
        <v>10</v>
      </c>
      <c r="C48" s="209"/>
      <c r="D48" s="209">
        <v>64</v>
      </c>
      <c r="E48" s="209"/>
      <c r="F48" s="147">
        <v>9</v>
      </c>
      <c r="G48" s="147"/>
      <c r="H48" s="144">
        <f t="shared" si="1"/>
        <v>73</v>
      </c>
      <c r="I48" s="126"/>
      <c r="J48" s="126"/>
      <c r="L48" s="30"/>
      <c r="M48" s="30"/>
      <c r="N48" s="30"/>
      <c r="O48" s="30"/>
      <c r="P48" s="30"/>
      <c r="Q48" s="30"/>
      <c r="R48" s="126"/>
      <c r="S48" s="126"/>
    </row>
    <row r="49" spans="2:19" x14ac:dyDescent="0.25">
      <c r="B49" s="143" t="s">
        <v>5</v>
      </c>
      <c r="C49" s="209"/>
      <c r="D49" s="209">
        <v>56</v>
      </c>
      <c r="E49" s="209"/>
      <c r="F49" s="147">
        <v>12</v>
      </c>
      <c r="G49" s="147"/>
      <c r="H49" s="144">
        <f t="shared" si="1"/>
        <v>68</v>
      </c>
      <c r="I49" s="126"/>
      <c r="J49" s="126"/>
      <c r="R49" s="126"/>
      <c r="S49" s="126"/>
    </row>
    <row r="50" spans="2:19" x14ac:dyDescent="0.25">
      <c r="B50" s="143" t="s">
        <v>185</v>
      </c>
      <c r="C50" s="209"/>
      <c r="D50" s="209">
        <v>56</v>
      </c>
      <c r="E50" s="209"/>
      <c r="F50" s="147">
        <v>8</v>
      </c>
      <c r="G50" s="147"/>
      <c r="H50" s="144">
        <f t="shared" si="1"/>
        <v>64</v>
      </c>
      <c r="I50" s="126"/>
      <c r="J50" s="126"/>
      <c r="K50" s="210" t="s">
        <v>186</v>
      </c>
      <c r="L50" s="210"/>
      <c r="M50" s="210"/>
      <c r="N50" s="210"/>
      <c r="O50" s="210"/>
      <c r="P50" s="210"/>
      <c r="Q50" s="210"/>
      <c r="R50" s="126"/>
      <c r="S50" s="126"/>
    </row>
    <row r="51" spans="2:19" x14ac:dyDescent="0.25">
      <c r="B51" s="143" t="s">
        <v>13</v>
      </c>
      <c r="C51" s="209"/>
      <c r="D51" s="209">
        <v>56</v>
      </c>
      <c r="E51" s="209"/>
      <c r="F51" s="147">
        <v>7</v>
      </c>
      <c r="G51" s="147"/>
      <c r="H51" s="144">
        <f t="shared" si="1"/>
        <v>63</v>
      </c>
      <c r="I51" s="126"/>
      <c r="J51" s="126"/>
      <c r="K51" s="210"/>
      <c r="L51" s="210"/>
      <c r="M51" s="210"/>
      <c r="N51" s="210"/>
      <c r="O51" s="210"/>
      <c r="P51" s="210"/>
      <c r="Q51" s="210"/>
      <c r="R51" s="126"/>
      <c r="S51" s="126"/>
    </row>
    <row r="52" spans="2:19" ht="15.75" thickBot="1" x14ac:dyDescent="0.3">
      <c r="B52" s="143" t="s">
        <v>12</v>
      </c>
      <c r="C52" s="209"/>
      <c r="D52" s="209">
        <v>47</v>
      </c>
      <c r="E52" s="209"/>
      <c r="F52" s="147">
        <v>13</v>
      </c>
      <c r="G52" s="147"/>
      <c r="H52" s="144">
        <f t="shared" si="1"/>
        <v>60</v>
      </c>
      <c r="I52" s="126"/>
      <c r="J52" s="126"/>
      <c r="K52" s="188" t="s">
        <v>46</v>
      </c>
      <c r="L52" s="169" t="s">
        <v>43</v>
      </c>
      <c r="M52" s="169"/>
      <c r="N52" s="107"/>
      <c r="O52" s="169">
        <v>2017</v>
      </c>
      <c r="P52" s="169"/>
      <c r="Q52" s="169"/>
      <c r="R52" s="126"/>
      <c r="S52" s="126"/>
    </row>
    <row r="53" spans="2:19" x14ac:dyDescent="0.25">
      <c r="B53" s="211" t="s">
        <v>19</v>
      </c>
      <c r="C53" s="126"/>
      <c r="D53" s="126">
        <v>46</v>
      </c>
      <c r="E53" s="126"/>
      <c r="F53" s="123">
        <v>12</v>
      </c>
      <c r="G53" s="123"/>
      <c r="H53" s="145">
        <f t="shared" si="1"/>
        <v>58</v>
      </c>
      <c r="I53" s="126"/>
      <c r="J53" s="126"/>
      <c r="K53" s="188"/>
      <c r="L53" s="107" t="s">
        <v>35</v>
      </c>
      <c r="M53" s="107" t="s">
        <v>0</v>
      </c>
      <c r="N53" s="107"/>
      <c r="O53" s="107" t="s">
        <v>35</v>
      </c>
      <c r="P53" s="107"/>
      <c r="Q53" s="107" t="s">
        <v>0</v>
      </c>
      <c r="R53" s="126"/>
      <c r="S53" s="126"/>
    </row>
    <row r="54" spans="2:19" x14ac:dyDescent="0.25">
      <c r="B54" s="211" t="s">
        <v>8</v>
      </c>
      <c r="C54" s="126"/>
      <c r="D54" s="126">
        <v>49</v>
      </c>
      <c r="E54" s="126"/>
      <c r="F54" s="123">
        <v>6</v>
      </c>
      <c r="G54" s="123"/>
      <c r="H54" s="145">
        <f t="shared" si="1"/>
        <v>55</v>
      </c>
      <c r="I54" s="126"/>
      <c r="J54" s="126"/>
      <c r="K54" s="212" t="s">
        <v>47</v>
      </c>
      <c r="L54" s="14">
        <v>174</v>
      </c>
      <c r="M54" s="129">
        <f>L54/$L$56</f>
        <v>0.8018433179723502</v>
      </c>
      <c r="N54" s="129"/>
      <c r="O54" s="14">
        <v>209</v>
      </c>
      <c r="P54" s="14"/>
      <c r="Q54" s="129">
        <f>O54/$O$56</f>
        <v>0.84615384615384615</v>
      </c>
      <c r="R54" s="126"/>
      <c r="S54" s="126"/>
    </row>
    <row r="55" spans="2:19" ht="15.75" thickBot="1" x14ac:dyDescent="0.3">
      <c r="B55" s="211" t="s">
        <v>9</v>
      </c>
      <c r="C55" s="126"/>
      <c r="D55" s="126">
        <v>37</v>
      </c>
      <c r="E55" s="126"/>
      <c r="F55" s="123">
        <v>14</v>
      </c>
      <c r="G55" s="123"/>
      <c r="H55" s="145">
        <f t="shared" si="1"/>
        <v>51</v>
      </c>
      <c r="I55" s="126"/>
      <c r="J55" s="126"/>
      <c r="K55" s="212" t="s">
        <v>48</v>
      </c>
      <c r="L55" s="14">
        <v>43</v>
      </c>
      <c r="M55" s="129">
        <f>L55/$L$56</f>
        <v>0.19815668202764977</v>
      </c>
      <c r="N55" s="129"/>
      <c r="O55" s="14">
        <v>38</v>
      </c>
      <c r="P55" s="14"/>
      <c r="Q55" s="129">
        <f>O55/O56</f>
        <v>0.15384615384615385</v>
      </c>
      <c r="R55" s="126"/>
      <c r="S55" s="126"/>
    </row>
    <row r="56" spans="2:19" x14ac:dyDescent="0.25">
      <c r="B56" s="211" t="s">
        <v>18</v>
      </c>
      <c r="C56" s="126"/>
      <c r="D56" s="126">
        <v>39</v>
      </c>
      <c r="E56" s="126"/>
      <c r="F56" s="123">
        <v>6</v>
      </c>
      <c r="G56" s="123"/>
      <c r="H56" s="145">
        <f t="shared" si="1"/>
        <v>45</v>
      </c>
      <c r="I56" s="126"/>
      <c r="J56" s="126"/>
      <c r="K56" s="157" t="s">
        <v>1</v>
      </c>
      <c r="L56" s="157">
        <f>SUM(L54:L55)</f>
        <v>217</v>
      </c>
      <c r="M56" s="142">
        <f>SUM(M54:M55)</f>
        <v>1</v>
      </c>
      <c r="N56" s="142"/>
      <c r="O56" s="157">
        <f>SUM(O54:O55)</f>
        <v>247</v>
      </c>
      <c r="P56" s="157"/>
      <c r="Q56" s="142">
        <f>SUM(Q54:Q55)</f>
        <v>1</v>
      </c>
      <c r="R56" s="126"/>
      <c r="S56" s="126"/>
    </row>
    <row r="57" spans="2:19" x14ac:dyDescent="0.25">
      <c r="B57" s="211" t="s">
        <v>15</v>
      </c>
      <c r="C57" s="126"/>
      <c r="D57" s="126">
        <v>30</v>
      </c>
      <c r="E57" s="126"/>
      <c r="F57" s="123">
        <v>10</v>
      </c>
      <c r="G57" s="123"/>
      <c r="H57" s="145">
        <f t="shared" si="1"/>
        <v>40</v>
      </c>
      <c r="I57" s="126"/>
      <c r="J57" s="126"/>
      <c r="K57" s="207" t="s">
        <v>182</v>
      </c>
      <c r="L57" s="14"/>
      <c r="M57" s="129"/>
      <c r="N57" s="129"/>
      <c r="O57" s="14"/>
      <c r="P57" s="14"/>
      <c r="Q57" s="129"/>
      <c r="R57" s="126"/>
      <c r="S57" s="126"/>
    </row>
    <row r="58" spans="2:19" x14ac:dyDescent="0.25">
      <c r="B58" s="211" t="s">
        <v>37</v>
      </c>
      <c r="C58" s="126"/>
      <c r="D58" s="126">
        <v>38</v>
      </c>
      <c r="E58" s="126"/>
      <c r="F58" s="123">
        <v>1</v>
      </c>
      <c r="G58" s="123"/>
      <c r="H58" s="145">
        <f t="shared" si="1"/>
        <v>39</v>
      </c>
      <c r="I58" s="126"/>
      <c r="J58" s="126"/>
      <c r="P58" s="126"/>
      <c r="Q58" s="126"/>
      <c r="R58" s="126"/>
      <c r="S58" s="126"/>
    </row>
    <row r="59" spans="2:19" x14ac:dyDescent="0.25">
      <c r="B59" s="211" t="s">
        <v>45</v>
      </c>
      <c r="C59" s="126"/>
      <c r="D59" s="126">
        <v>29</v>
      </c>
      <c r="E59" s="126"/>
      <c r="F59" s="123">
        <v>8</v>
      </c>
      <c r="G59" s="123"/>
      <c r="H59" s="145">
        <f t="shared" si="1"/>
        <v>37</v>
      </c>
      <c r="I59" s="126"/>
      <c r="J59" s="126"/>
      <c r="K59" s="126" t="s">
        <v>187</v>
      </c>
      <c r="L59" s="126"/>
      <c r="M59" s="126"/>
      <c r="N59" s="126"/>
      <c r="O59" s="126"/>
      <c r="P59" s="126"/>
      <c r="Q59" s="126"/>
      <c r="R59" s="126"/>
      <c r="S59" s="126"/>
    </row>
    <row r="60" spans="2:19" x14ac:dyDescent="0.25">
      <c r="B60" s="211" t="s">
        <v>20</v>
      </c>
      <c r="C60" s="126"/>
      <c r="D60" s="126">
        <v>34</v>
      </c>
      <c r="E60" s="126"/>
      <c r="F60" s="123">
        <v>2</v>
      </c>
      <c r="G60" s="123"/>
      <c r="H60" s="145">
        <f t="shared" si="1"/>
        <v>36</v>
      </c>
      <c r="I60" s="126"/>
      <c r="J60" s="126"/>
      <c r="K60" s="188" t="s">
        <v>55</v>
      </c>
      <c r="L60" s="188"/>
      <c r="M60" s="213" t="s">
        <v>35</v>
      </c>
      <c r="N60" s="213"/>
      <c r="O60" s="107" t="s">
        <v>0</v>
      </c>
      <c r="P60" s="30"/>
      <c r="Q60" s="30"/>
      <c r="R60" s="30"/>
      <c r="S60" s="126"/>
    </row>
    <row r="61" spans="2:19" x14ac:dyDescent="0.25">
      <c r="B61" s="211" t="s">
        <v>4</v>
      </c>
      <c r="C61" s="126"/>
      <c r="D61" s="126">
        <v>33</v>
      </c>
      <c r="E61" s="126"/>
      <c r="F61" s="123">
        <v>2</v>
      </c>
      <c r="G61" s="123"/>
      <c r="H61" s="145">
        <f t="shared" si="1"/>
        <v>35</v>
      </c>
      <c r="I61" s="126"/>
      <c r="J61" s="126"/>
      <c r="K61" s="212" t="s">
        <v>188</v>
      </c>
      <c r="L61" s="14"/>
      <c r="M61" s="128">
        <v>101</v>
      </c>
      <c r="N61" s="128"/>
      <c r="O61" s="129">
        <f t="shared" ref="O61:O71" si="2">M61/$M$72</f>
        <v>0.46543778801843316</v>
      </c>
      <c r="P61" s="30"/>
      <c r="Q61" s="30"/>
      <c r="R61" s="30"/>
      <c r="S61" s="126"/>
    </row>
    <row r="62" spans="2:19" x14ac:dyDescent="0.25">
      <c r="B62" s="211" t="s">
        <v>17</v>
      </c>
      <c r="C62" s="126"/>
      <c r="D62" s="126">
        <v>28</v>
      </c>
      <c r="E62" s="126"/>
      <c r="F62" s="123">
        <v>6</v>
      </c>
      <c r="G62" s="123"/>
      <c r="H62" s="145">
        <f t="shared" si="1"/>
        <v>34</v>
      </c>
      <c r="I62" s="126"/>
      <c r="J62" s="126"/>
      <c r="K62" s="212" t="s">
        <v>189</v>
      </c>
      <c r="L62" s="14"/>
      <c r="M62" s="128">
        <v>18</v>
      </c>
      <c r="N62" s="128"/>
      <c r="O62" s="129">
        <f t="shared" si="2"/>
        <v>8.294930875576037E-2</v>
      </c>
      <c r="P62" s="199"/>
      <c r="Q62" s="214"/>
      <c r="R62" s="214"/>
      <c r="S62" s="126"/>
    </row>
    <row r="63" spans="2:19" x14ac:dyDescent="0.25">
      <c r="B63" s="211" t="s">
        <v>11</v>
      </c>
      <c r="C63" s="126"/>
      <c r="D63" s="126">
        <v>32</v>
      </c>
      <c r="E63" s="126"/>
      <c r="F63" s="123">
        <v>2</v>
      </c>
      <c r="G63" s="123"/>
      <c r="H63" s="145">
        <f t="shared" si="1"/>
        <v>34</v>
      </c>
      <c r="I63" s="126"/>
      <c r="J63" s="126"/>
      <c r="K63" s="212" t="s">
        <v>56</v>
      </c>
      <c r="L63" s="14"/>
      <c r="M63" s="128">
        <v>33</v>
      </c>
      <c r="N63" s="128"/>
      <c r="O63" s="129">
        <f t="shared" si="2"/>
        <v>0.15207373271889402</v>
      </c>
      <c r="P63" s="199"/>
      <c r="Q63" s="199"/>
      <c r="R63" s="199"/>
      <c r="S63" s="126"/>
    </row>
    <row r="64" spans="2:19" x14ac:dyDescent="0.25">
      <c r="B64" s="211" t="s">
        <v>21</v>
      </c>
      <c r="C64" s="126"/>
      <c r="D64" s="126">
        <v>19</v>
      </c>
      <c r="E64" s="126"/>
      <c r="F64" s="123">
        <v>5</v>
      </c>
      <c r="G64" s="123"/>
      <c r="H64" s="145">
        <f t="shared" si="1"/>
        <v>24</v>
      </c>
      <c r="I64" s="126"/>
      <c r="J64" s="126"/>
      <c r="K64" s="212" t="s">
        <v>57</v>
      </c>
      <c r="L64" s="14"/>
      <c r="M64" s="128">
        <v>10</v>
      </c>
      <c r="N64" s="128"/>
      <c r="O64" s="129">
        <f t="shared" si="2"/>
        <v>4.6082949308755762E-2</v>
      </c>
      <c r="P64" s="133"/>
      <c r="Q64" s="132"/>
      <c r="R64" s="133"/>
      <c r="S64" s="126"/>
    </row>
    <row r="65" spans="2:19" x14ac:dyDescent="0.25">
      <c r="B65" s="211" t="s">
        <v>23</v>
      </c>
      <c r="C65" s="126"/>
      <c r="D65" s="126">
        <v>22</v>
      </c>
      <c r="E65" s="126"/>
      <c r="F65" s="123">
        <v>1</v>
      </c>
      <c r="G65" s="123"/>
      <c r="H65" s="145">
        <f t="shared" si="1"/>
        <v>23</v>
      </c>
      <c r="I65" s="126"/>
      <c r="J65" s="126"/>
      <c r="K65" s="212" t="s">
        <v>190</v>
      </c>
      <c r="L65" s="14"/>
      <c r="M65" s="128">
        <v>5</v>
      </c>
      <c r="N65" s="128"/>
      <c r="O65" s="129">
        <f t="shared" si="2"/>
        <v>2.3041474654377881E-2</v>
      </c>
      <c r="P65" s="133"/>
      <c r="Q65" s="132"/>
      <c r="R65" s="133"/>
      <c r="S65" s="126"/>
    </row>
    <row r="66" spans="2:19" x14ac:dyDescent="0.25">
      <c r="B66" s="211" t="s">
        <v>22</v>
      </c>
      <c r="C66" s="126"/>
      <c r="D66" s="126">
        <v>15</v>
      </c>
      <c r="E66" s="126"/>
      <c r="F66" s="123">
        <v>7</v>
      </c>
      <c r="G66" s="123"/>
      <c r="H66" s="145">
        <f t="shared" si="1"/>
        <v>22</v>
      </c>
      <c r="I66" s="126"/>
      <c r="J66" s="126"/>
      <c r="K66" s="212" t="s">
        <v>191</v>
      </c>
      <c r="L66" s="14"/>
      <c r="M66" s="128">
        <v>18</v>
      </c>
      <c r="N66" s="128"/>
      <c r="O66" s="129">
        <f t="shared" si="2"/>
        <v>8.294930875576037E-2</v>
      </c>
      <c r="P66" s="133"/>
      <c r="Q66" s="132"/>
      <c r="R66" s="133"/>
      <c r="S66" s="126"/>
    </row>
    <row r="67" spans="2:19" x14ac:dyDescent="0.25">
      <c r="B67" s="211" t="s">
        <v>16</v>
      </c>
      <c r="C67" s="126"/>
      <c r="D67" s="126">
        <v>16</v>
      </c>
      <c r="E67" s="126"/>
      <c r="F67" s="123">
        <v>1</v>
      </c>
      <c r="G67" s="123"/>
      <c r="H67" s="145">
        <f t="shared" si="1"/>
        <v>17</v>
      </c>
      <c r="I67" s="126"/>
      <c r="J67" s="126"/>
      <c r="K67" s="212" t="s">
        <v>192</v>
      </c>
      <c r="L67" s="14"/>
      <c r="M67" s="128">
        <v>3</v>
      </c>
      <c r="N67" s="128"/>
      <c r="O67" s="129">
        <f t="shared" si="2"/>
        <v>1.3824884792626729E-2</v>
      </c>
      <c r="P67" s="133"/>
      <c r="Q67" s="132"/>
      <c r="R67" s="133"/>
      <c r="S67" s="126"/>
    </row>
    <row r="68" spans="2:19" x14ac:dyDescent="0.25">
      <c r="B68" s="211" t="s">
        <v>6</v>
      </c>
      <c r="C68" s="126"/>
      <c r="D68" s="126">
        <v>11</v>
      </c>
      <c r="E68" s="126"/>
      <c r="F68" s="123">
        <v>4</v>
      </c>
      <c r="G68" s="123"/>
      <c r="H68" s="145">
        <f t="shared" si="1"/>
        <v>15</v>
      </c>
      <c r="I68" s="126"/>
      <c r="J68" s="126"/>
      <c r="K68" s="212" t="s">
        <v>193</v>
      </c>
      <c r="L68" s="14"/>
      <c r="M68" s="128">
        <v>1</v>
      </c>
      <c r="N68" s="128"/>
      <c r="O68" s="129">
        <f t="shared" si="2"/>
        <v>4.608294930875576E-3</v>
      </c>
      <c r="P68" s="133"/>
      <c r="Q68" s="132"/>
      <c r="R68" s="133"/>
      <c r="S68" s="126"/>
    </row>
    <row r="69" spans="2:19" x14ac:dyDescent="0.25">
      <c r="B69" s="211" t="s">
        <v>14</v>
      </c>
      <c r="C69" s="126"/>
      <c r="D69" s="126">
        <v>9</v>
      </c>
      <c r="E69" s="126"/>
      <c r="F69" s="123">
        <v>2</v>
      </c>
      <c r="G69" s="123"/>
      <c r="H69" s="145">
        <f t="shared" si="1"/>
        <v>11</v>
      </c>
      <c r="I69" s="196"/>
      <c r="J69" s="126"/>
      <c r="K69" s="212" t="s">
        <v>194</v>
      </c>
      <c r="L69" s="14"/>
      <c r="M69" s="128">
        <v>11</v>
      </c>
      <c r="N69" s="128"/>
      <c r="O69" s="129">
        <f t="shared" si="2"/>
        <v>5.0691244239631339E-2</v>
      </c>
      <c r="P69" s="133"/>
      <c r="Q69" s="132"/>
      <c r="R69" s="133"/>
      <c r="S69" s="126"/>
    </row>
    <row r="70" spans="2:19" ht="15.75" thickBot="1" x14ac:dyDescent="0.3">
      <c r="B70" s="212" t="s">
        <v>39</v>
      </c>
      <c r="C70" s="127"/>
      <c r="D70" s="127">
        <v>4</v>
      </c>
      <c r="E70" s="127"/>
      <c r="F70" s="14">
        <v>3</v>
      </c>
      <c r="G70" s="14"/>
      <c r="H70" s="146">
        <f t="shared" si="1"/>
        <v>7</v>
      </c>
      <c r="I70" s="215"/>
      <c r="J70" s="126"/>
      <c r="K70" s="212" t="s">
        <v>195</v>
      </c>
      <c r="L70" s="14"/>
      <c r="M70" s="128">
        <v>15</v>
      </c>
      <c r="N70" s="128"/>
      <c r="O70" s="129">
        <f t="shared" si="2"/>
        <v>6.9124423963133647E-2</v>
      </c>
      <c r="S70" s="126"/>
    </row>
    <row r="71" spans="2:19" ht="15.75" thickBot="1" x14ac:dyDescent="0.3">
      <c r="B71" s="157" t="s">
        <v>1</v>
      </c>
      <c r="C71" s="157"/>
      <c r="D71" s="216">
        <f>SUM(D45:D70)</f>
        <v>1308</v>
      </c>
      <c r="E71" s="216">
        <f>SUM(E45:E70)</f>
        <v>0</v>
      </c>
      <c r="F71" s="217">
        <f>SUM(F45:F70)</f>
        <v>217</v>
      </c>
      <c r="G71" s="217"/>
      <c r="H71" s="217">
        <f>SUM(H45:H70)</f>
        <v>1525</v>
      </c>
      <c r="I71" s="196"/>
      <c r="J71" s="126"/>
      <c r="K71" s="212" t="s">
        <v>196</v>
      </c>
      <c r="L71" s="14"/>
      <c r="M71" s="128">
        <v>2</v>
      </c>
      <c r="N71" s="128"/>
      <c r="O71" s="129">
        <f t="shared" si="2"/>
        <v>9.2165898617511521E-3</v>
      </c>
      <c r="S71" s="126"/>
    </row>
    <row r="72" spans="2:19" x14ac:dyDescent="0.25">
      <c r="B72" s="207" t="s">
        <v>182</v>
      </c>
      <c r="C72" s="126"/>
      <c r="D72" s="126"/>
      <c r="E72" s="126"/>
      <c r="F72" s="123"/>
      <c r="G72" s="123"/>
      <c r="H72" s="123"/>
      <c r="I72" s="30"/>
      <c r="J72" s="154"/>
      <c r="K72" s="157" t="s">
        <v>1</v>
      </c>
      <c r="L72" s="157"/>
      <c r="M72" s="217">
        <f>SUM(M61:M71)</f>
        <v>217</v>
      </c>
      <c r="N72" s="217"/>
      <c r="O72" s="218">
        <f>SUM(O61:O71)</f>
        <v>1</v>
      </c>
      <c r="S72" s="126"/>
    </row>
    <row r="73" spans="2:19" ht="13.5" customHeight="1" x14ac:dyDescent="0.25">
      <c r="G73" s="219"/>
      <c r="H73" s="220"/>
      <c r="I73" s="221"/>
      <c r="J73" s="133"/>
      <c r="S73" s="126"/>
    </row>
    <row r="74" spans="2:19" ht="6" customHeight="1" x14ac:dyDescent="0.25">
      <c r="B74" s="126"/>
      <c r="C74" s="126"/>
      <c r="D74" s="126"/>
      <c r="E74" s="126"/>
      <c r="F74" s="123"/>
      <c r="G74" s="123"/>
      <c r="H74" s="123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</row>
    <row r="75" spans="2:19" x14ac:dyDescent="0.25">
      <c r="B75" s="222" t="s">
        <v>197</v>
      </c>
      <c r="C75" s="222"/>
      <c r="D75" s="222"/>
      <c r="E75" s="222"/>
      <c r="F75" s="223"/>
      <c r="G75" s="223"/>
      <c r="H75" s="223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</row>
    <row r="76" spans="2:19" ht="21" customHeight="1" x14ac:dyDescent="0.25">
      <c r="B76" s="166" t="s">
        <v>198</v>
      </c>
      <c r="C76" s="166"/>
      <c r="D76" s="166"/>
      <c r="E76" s="154"/>
      <c r="F76" s="29"/>
      <c r="G76" s="29"/>
      <c r="H76" s="29"/>
      <c r="I76" s="30"/>
      <c r="J76" s="30"/>
      <c r="K76" s="126"/>
      <c r="L76" s="126"/>
      <c r="M76" s="166" t="s">
        <v>199</v>
      </c>
      <c r="N76" s="166"/>
      <c r="O76" s="166"/>
      <c r="P76" s="166"/>
      <c r="Q76" s="166"/>
      <c r="R76" s="166"/>
      <c r="S76" s="126"/>
    </row>
    <row r="77" spans="2:19" ht="15" customHeight="1" x14ac:dyDescent="0.25">
      <c r="B77" s="166"/>
      <c r="C77" s="166"/>
      <c r="D77" s="166"/>
      <c r="E77" s="154"/>
      <c r="F77" s="29"/>
      <c r="G77" s="29"/>
      <c r="H77" s="29"/>
      <c r="I77" s="30"/>
      <c r="J77" s="30"/>
      <c r="K77" s="126"/>
      <c r="L77" s="126"/>
      <c r="M77" s="166"/>
      <c r="N77" s="166"/>
      <c r="O77" s="166"/>
      <c r="P77" s="166"/>
      <c r="Q77" s="166"/>
      <c r="R77" s="166"/>
      <c r="S77" s="126"/>
    </row>
    <row r="78" spans="2:19" ht="15" customHeight="1" x14ac:dyDescent="0.25">
      <c r="B78" s="224" t="s">
        <v>27</v>
      </c>
      <c r="C78" s="155" t="s">
        <v>35</v>
      </c>
      <c r="D78" s="155" t="s">
        <v>0</v>
      </c>
      <c r="E78" s="12"/>
      <c r="F78" s="123"/>
      <c r="G78" s="123"/>
      <c r="H78" s="8" t="s">
        <v>59</v>
      </c>
      <c r="I78" s="126"/>
      <c r="J78" s="126"/>
      <c r="K78" s="126"/>
      <c r="L78" s="126"/>
      <c r="M78" s="224" t="s">
        <v>60</v>
      </c>
      <c r="N78" s="225"/>
      <c r="O78" s="185" t="s">
        <v>35</v>
      </c>
      <c r="P78" s="185"/>
      <c r="Q78" s="185" t="s">
        <v>0</v>
      </c>
      <c r="R78" s="185"/>
      <c r="S78" s="126"/>
    </row>
    <row r="79" spans="2:19" x14ac:dyDescent="0.25">
      <c r="B79" s="8" t="s">
        <v>200</v>
      </c>
      <c r="C79" s="123">
        <v>0</v>
      </c>
      <c r="D79" s="124">
        <f t="shared" ref="D79:D85" si="3">C79/$C$86</f>
        <v>0</v>
      </c>
      <c r="E79" s="158"/>
      <c r="F79" s="123"/>
      <c r="G79" s="123"/>
      <c r="H79" s="226">
        <f>SUM(D79:D82)</f>
        <v>2.3041474654377881E-2</v>
      </c>
      <c r="I79" s="126"/>
      <c r="J79" s="126"/>
      <c r="K79" s="126"/>
      <c r="L79" s="126"/>
      <c r="M79" s="211" t="s">
        <v>61</v>
      </c>
      <c r="N79" s="126"/>
      <c r="O79" s="174">
        <v>6</v>
      </c>
      <c r="P79" s="174"/>
      <c r="Q79" s="175">
        <f>O79/$O$81</f>
        <v>2.7649769585253458E-2</v>
      </c>
      <c r="R79" s="175"/>
      <c r="S79" s="126"/>
    </row>
    <row r="80" spans="2:19" ht="15.75" thickBot="1" x14ac:dyDescent="0.3">
      <c r="B80" s="8" t="s">
        <v>201</v>
      </c>
      <c r="C80" s="123">
        <v>0</v>
      </c>
      <c r="D80" s="124">
        <f>C80/$C$86</f>
        <v>0</v>
      </c>
      <c r="E80" s="158"/>
      <c r="F80" s="123"/>
      <c r="G80" s="123"/>
      <c r="H80" s="8"/>
      <c r="I80" s="126"/>
      <c r="J80" s="126"/>
      <c r="K80" s="126"/>
      <c r="L80" s="126"/>
      <c r="M80" s="211" t="s">
        <v>62</v>
      </c>
      <c r="N80" s="126"/>
      <c r="O80" s="174">
        <v>211</v>
      </c>
      <c r="P80" s="174"/>
      <c r="Q80" s="175">
        <f>O80/$O$81</f>
        <v>0.97235023041474655</v>
      </c>
      <c r="R80" s="175"/>
      <c r="S80" s="126"/>
    </row>
    <row r="81" spans="2:19" x14ac:dyDescent="0.25">
      <c r="B81" s="8" t="s">
        <v>202</v>
      </c>
      <c r="C81" s="123">
        <v>1</v>
      </c>
      <c r="D81" s="124">
        <f t="shared" si="3"/>
        <v>4.608294930875576E-3</v>
      </c>
      <c r="E81" s="158"/>
      <c r="F81" s="123"/>
      <c r="G81" s="123"/>
      <c r="H81" s="8" t="s">
        <v>63</v>
      </c>
      <c r="I81" s="126"/>
      <c r="J81" s="126"/>
      <c r="K81" s="126"/>
      <c r="L81" s="126"/>
      <c r="M81" s="157" t="s">
        <v>1</v>
      </c>
      <c r="N81" s="227"/>
      <c r="O81" s="228">
        <f>SUM(O79:P80)</f>
        <v>217</v>
      </c>
      <c r="P81" s="228"/>
      <c r="Q81" s="229">
        <f>SUM(Q79:R80)</f>
        <v>1</v>
      </c>
      <c r="R81" s="229"/>
      <c r="S81" s="126"/>
    </row>
    <row r="82" spans="2:19" x14ac:dyDescent="0.25">
      <c r="B82" s="8" t="s">
        <v>64</v>
      </c>
      <c r="C82" s="123">
        <v>4</v>
      </c>
      <c r="D82" s="124">
        <f t="shared" si="3"/>
        <v>1.8433179723502304E-2</v>
      </c>
      <c r="E82" s="158"/>
      <c r="F82" s="123"/>
      <c r="G82" s="123"/>
      <c r="H82" s="226">
        <f>SUM(D83:D84)</f>
        <v>0.94930875576036866</v>
      </c>
      <c r="I82" s="126"/>
      <c r="J82" s="126"/>
      <c r="K82" s="126"/>
      <c r="L82" s="126"/>
      <c r="S82" s="126"/>
    </row>
    <row r="83" spans="2:19" x14ac:dyDescent="0.25">
      <c r="B83" s="8" t="s">
        <v>65</v>
      </c>
      <c r="C83" s="123">
        <v>95</v>
      </c>
      <c r="D83" s="124">
        <f t="shared" si="3"/>
        <v>0.43778801843317972</v>
      </c>
      <c r="E83" s="158"/>
      <c r="F83" s="123"/>
      <c r="G83" s="123"/>
      <c r="H83" s="8"/>
      <c r="I83" s="126"/>
      <c r="J83" s="126"/>
      <c r="K83" s="126"/>
      <c r="L83" s="126"/>
      <c r="M83" s="126" t="s">
        <v>203</v>
      </c>
      <c r="N83" s="30"/>
      <c r="O83" s="30"/>
      <c r="P83" s="126"/>
      <c r="Q83" s="126"/>
      <c r="R83" s="126"/>
      <c r="S83" s="126"/>
    </row>
    <row r="84" spans="2:19" x14ac:dyDescent="0.25">
      <c r="B84" s="8" t="s">
        <v>66</v>
      </c>
      <c r="C84" s="123">
        <v>111</v>
      </c>
      <c r="D84" s="124">
        <f>C84/$C$86</f>
        <v>0.51152073732718895</v>
      </c>
      <c r="E84" s="158"/>
      <c r="F84" s="123"/>
      <c r="G84" s="123"/>
      <c r="H84" s="8"/>
      <c r="I84" s="126"/>
      <c r="J84" s="126"/>
      <c r="K84" s="126"/>
      <c r="L84" s="126"/>
      <c r="M84" s="224" t="s">
        <v>69</v>
      </c>
      <c r="N84" s="225"/>
      <c r="O84" s="185" t="s">
        <v>35</v>
      </c>
      <c r="P84" s="185"/>
      <c r="Q84" s="185" t="s">
        <v>0</v>
      </c>
      <c r="R84" s="185"/>
      <c r="S84" s="126"/>
    </row>
    <row r="85" spans="2:19" ht="15.75" thickBot="1" x14ac:dyDescent="0.3">
      <c r="B85" s="8" t="s">
        <v>67</v>
      </c>
      <c r="C85" s="123">
        <v>6</v>
      </c>
      <c r="D85" s="124">
        <f t="shared" si="3"/>
        <v>2.7649769585253458E-2</v>
      </c>
      <c r="E85" s="158"/>
      <c r="F85" s="123"/>
      <c r="G85" s="123"/>
      <c r="H85" s="8" t="s">
        <v>68</v>
      </c>
      <c r="I85" s="126"/>
      <c r="J85" s="126"/>
      <c r="K85" s="126"/>
      <c r="L85" s="126"/>
      <c r="M85" s="211" t="s">
        <v>70</v>
      </c>
      <c r="N85" s="126"/>
      <c r="O85" s="174">
        <v>30</v>
      </c>
      <c r="P85" s="174"/>
      <c r="Q85" s="175">
        <f>O85/$O$88</f>
        <v>0.13824884792626729</v>
      </c>
      <c r="R85" s="175"/>
      <c r="S85" s="126"/>
    </row>
    <row r="86" spans="2:19" x14ac:dyDescent="0.25">
      <c r="B86" s="157" t="s">
        <v>1</v>
      </c>
      <c r="C86" s="157">
        <f>SUM(C79:C85)</f>
        <v>217</v>
      </c>
      <c r="D86" s="142">
        <f>SUM(D79:D85)</f>
        <v>1</v>
      </c>
      <c r="E86" s="230"/>
      <c r="F86" s="123"/>
      <c r="G86" s="123"/>
      <c r="H86" s="226">
        <f>SUM(D85)</f>
        <v>2.7649769585253458E-2</v>
      </c>
      <c r="I86" s="126"/>
      <c r="J86" s="126"/>
      <c r="K86" s="126"/>
      <c r="L86" s="126"/>
      <c r="M86" s="211" t="s">
        <v>71</v>
      </c>
      <c r="N86" s="126"/>
      <c r="O86" s="174">
        <v>148</v>
      </c>
      <c r="P86" s="174"/>
      <c r="Q86" s="175">
        <f>O86/$O$88</f>
        <v>0.6820276497695853</v>
      </c>
      <c r="R86" s="175"/>
      <c r="S86" s="126"/>
    </row>
    <row r="87" spans="2:19" ht="15.75" thickBot="1" x14ac:dyDescent="0.3">
      <c r="B87" s="126"/>
      <c r="C87" s="126"/>
      <c r="D87" s="126"/>
      <c r="E87" s="126"/>
      <c r="F87" s="123"/>
      <c r="G87" s="123"/>
      <c r="H87" s="123"/>
      <c r="I87" s="126"/>
      <c r="J87" s="126"/>
      <c r="K87" s="126"/>
      <c r="L87" s="126"/>
      <c r="M87" s="211" t="s">
        <v>72</v>
      </c>
      <c r="N87" s="126"/>
      <c r="O87" s="231">
        <v>39</v>
      </c>
      <c r="P87" s="231"/>
      <c r="Q87" s="232">
        <f>O87/$O$88</f>
        <v>0.17972350230414746</v>
      </c>
      <c r="R87" s="232"/>
      <c r="S87" s="126"/>
    </row>
    <row r="88" spans="2:19" ht="15" customHeight="1" x14ac:dyDescent="0.25">
      <c r="B88" s="166" t="s">
        <v>204</v>
      </c>
      <c r="C88" s="166"/>
      <c r="D88" s="166"/>
      <c r="E88" s="166"/>
      <c r="F88" s="166"/>
      <c r="G88" s="166"/>
      <c r="H88" s="166"/>
      <c r="I88" s="126"/>
      <c r="J88" s="126"/>
      <c r="K88" s="126"/>
      <c r="L88" s="126"/>
      <c r="M88" s="157" t="s">
        <v>1</v>
      </c>
      <c r="N88" s="227"/>
      <c r="O88" s="228">
        <f>SUM(O85:P87)</f>
        <v>217</v>
      </c>
      <c r="P88" s="228"/>
      <c r="Q88" s="229">
        <f>SUM(Q85:R87)</f>
        <v>1</v>
      </c>
      <c r="R88" s="229"/>
      <c r="S88" s="126"/>
    </row>
    <row r="89" spans="2:19" x14ac:dyDescent="0.25">
      <c r="B89" s="166"/>
      <c r="C89" s="166"/>
      <c r="D89" s="166"/>
      <c r="E89" s="166"/>
      <c r="F89" s="166"/>
      <c r="G89" s="166"/>
      <c r="H89" s="166"/>
      <c r="I89" s="126"/>
      <c r="J89" s="126"/>
      <c r="K89" s="126"/>
      <c r="L89" s="126"/>
      <c r="S89" s="126"/>
    </row>
    <row r="90" spans="2:19" x14ac:dyDescent="0.25">
      <c r="B90" s="168" t="s">
        <v>73</v>
      </c>
      <c r="C90" s="168"/>
      <c r="D90" s="168"/>
      <c r="E90" s="155"/>
      <c r="F90" s="155" t="s">
        <v>35</v>
      </c>
      <c r="G90" s="168" t="s">
        <v>0</v>
      </c>
      <c r="H90" s="168"/>
      <c r="I90" s="233"/>
      <c r="J90" s="233"/>
      <c r="K90" s="233"/>
      <c r="L90" s="126"/>
      <c r="M90" s="234"/>
      <c r="N90" s="126"/>
      <c r="O90" s="126"/>
      <c r="P90" s="126"/>
      <c r="Q90" s="126"/>
      <c r="R90" s="126"/>
      <c r="S90" s="126"/>
    </row>
    <row r="91" spans="2:19" x14ac:dyDescent="0.25">
      <c r="B91" s="235" t="s">
        <v>74</v>
      </c>
      <c r="C91" s="43"/>
      <c r="D91" s="43"/>
      <c r="E91" s="43"/>
      <c r="F91" s="44">
        <v>26</v>
      </c>
      <c r="G91" s="236"/>
      <c r="H91" s="237">
        <f t="shared" ref="H91:H114" si="4">F91/$F$115</f>
        <v>0.11981566820276497</v>
      </c>
      <c r="I91" s="196"/>
      <c r="J91" s="196"/>
      <c r="K91" s="196"/>
      <c r="L91" s="126"/>
      <c r="M91" s="126"/>
      <c r="N91" s="126"/>
      <c r="O91" s="126"/>
      <c r="P91" s="126"/>
      <c r="Q91" s="126"/>
      <c r="R91" s="126"/>
      <c r="S91" s="126"/>
    </row>
    <row r="92" spans="2:19" x14ac:dyDescent="0.25">
      <c r="B92" s="235" t="s">
        <v>75</v>
      </c>
      <c r="C92" s="43"/>
      <c r="D92" s="43"/>
      <c r="E92" s="43"/>
      <c r="F92" s="44">
        <v>70</v>
      </c>
      <c r="G92" s="236"/>
      <c r="H92" s="237">
        <f t="shared" si="4"/>
        <v>0.32258064516129031</v>
      </c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</row>
    <row r="93" spans="2:19" ht="15" customHeight="1" x14ac:dyDescent="0.25">
      <c r="B93" s="235" t="s">
        <v>76</v>
      </c>
      <c r="C93" s="43"/>
      <c r="D93" s="43"/>
      <c r="E93" s="43"/>
      <c r="F93" s="44">
        <v>0</v>
      </c>
      <c r="G93" s="236"/>
      <c r="H93" s="237">
        <f t="shared" si="4"/>
        <v>0</v>
      </c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</row>
    <row r="94" spans="2:19" ht="15" customHeight="1" x14ac:dyDescent="0.25">
      <c r="B94" s="235" t="s">
        <v>77</v>
      </c>
      <c r="C94" s="43"/>
      <c r="D94" s="43"/>
      <c r="E94" s="43"/>
      <c r="F94" s="44">
        <v>6</v>
      </c>
      <c r="G94" s="236"/>
      <c r="H94" s="237">
        <f t="shared" si="4"/>
        <v>2.7649769585253458E-2</v>
      </c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</row>
    <row r="95" spans="2:19" x14ac:dyDescent="0.25">
      <c r="B95" s="238" t="s">
        <v>78</v>
      </c>
      <c r="C95" s="47"/>
      <c r="D95" s="47"/>
      <c r="E95" s="47"/>
      <c r="F95" s="48">
        <v>2</v>
      </c>
      <c r="G95" s="239"/>
      <c r="H95" s="240">
        <f t="shared" si="4"/>
        <v>9.2165898617511521E-3</v>
      </c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</row>
    <row r="96" spans="2:19" x14ac:dyDescent="0.25">
      <c r="B96" s="238" t="s">
        <v>79</v>
      </c>
      <c r="C96" s="47"/>
      <c r="D96" s="47"/>
      <c r="E96" s="47"/>
      <c r="F96" s="48">
        <v>75</v>
      </c>
      <c r="G96" s="239"/>
      <c r="H96" s="240">
        <f t="shared" si="4"/>
        <v>0.34562211981566821</v>
      </c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</row>
    <row r="97" spans="2:19" x14ac:dyDescent="0.25">
      <c r="B97" s="241" t="s">
        <v>80</v>
      </c>
      <c r="C97" s="51"/>
      <c r="D97" s="51"/>
      <c r="E97" s="51"/>
      <c r="F97" s="48">
        <v>17</v>
      </c>
      <c r="G97" s="239"/>
      <c r="H97" s="240">
        <f t="shared" si="4"/>
        <v>7.8341013824884786E-2</v>
      </c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</row>
    <row r="98" spans="2:19" ht="15" customHeight="1" x14ac:dyDescent="0.25">
      <c r="B98" s="238" t="s">
        <v>81</v>
      </c>
      <c r="C98" s="47"/>
      <c r="D98" s="47"/>
      <c r="E98" s="47"/>
      <c r="F98" s="48">
        <v>1</v>
      </c>
      <c r="G98" s="239"/>
      <c r="H98" s="240">
        <f t="shared" si="4"/>
        <v>4.608294930875576E-3</v>
      </c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</row>
    <row r="99" spans="2:19" x14ac:dyDescent="0.25">
      <c r="B99" s="242" t="s">
        <v>82</v>
      </c>
      <c r="C99" s="52"/>
      <c r="D99" s="52"/>
      <c r="E99" s="52"/>
      <c r="F99" s="53">
        <v>2</v>
      </c>
      <c r="G99" s="243"/>
      <c r="H99" s="244">
        <f t="shared" si="4"/>
        <v>9.2165898617511521E-3</v>
      </c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</row>
    <row r="100" spans="2:19" x14ac:dyDescent="0.25">
      <c r="B100" s="242" t="s">
        <v>83</v>
      </c>
      <c r="C100" s="52"/>
      <c r="D100" s="52"/>
      <c r="E100" s="52"/>
      <c r="F100" s="53">
        <v>0</v>
      </c>
      <c r="G100" s="243"/>
      <c r="H100" s="244">
        <f t="shared" si="4"/>
        <v>0</v>
      </c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</row>
    <row r="101" spans="2:19" x14ac:dyDescent="0.25">
      <c r="B101" s="242" t="s">
        <v>84</v>
      </c>
      <c r="C101" s="52"/>
      <c r="D101" s="52"/>
      <c r="E101" s="52"/>
      <c r="F101" s="53">
        <v>1</v>
      </c>
      <c r="G101" s="243"/>
      <c r="H101" s="244">
        <f t="shared" si="4"/>
        <v>4.608294930875576E-3</v>
      </c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</row>
    <row r="102" spans="2:19" x14ac:dyDescent="0.25">
      <c r="B102" s="242" t="s">
        <v>85</v>
      </c>
      <c r="C102" s="52"/>
      <c r="D102" s="52"/>
      <c r="E102" s="52"/>
      <c r="F102" s="53">
        <v>0</v>
      </c>
      <c r="G102" s="243"/>
      <c r="H102" s="244">
        <f t="shared" si="4"/>
        <v>0</v>
      </c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</row>
    <row r="103" spans="2:19" x14ac:dyDescent="0.25">
      <c r="B103" s="242" t="s">
        <v>86</v>
      </c>
      <c r="C103" s="52"/>
      <c r="D103" s="52"/>
      <c r="E103" s="52"/>
      <c r="F103" s="53">
        <v>1</v>
      </c>
      <c r="G103" s="243"/>
      <c r="H103" s="244">
        <f t="shared" si="4"/>
        <v>4.608294930875576E-3</v>
      </c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</row>
    <row r="104" spans="2:19" x14ac:dyDescent="0.25">
      <c r="B104" s="242" t="s">
        <v>87</v>
      </c>
      <c r="C104" s="52"/>
      <c r="D104" s="52"/>
      <c r="E104" s="52"/>
      <c r="F104" s="53">
        <v>0</v>
      </c>
      <c r="G104" s="243"/>
      <c r="H104" s="244">
        <f t="shared" si="4"/>
        <v>0</v>
      </c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</row>
    <row r="105" spans="2:19" ht="15" customHeight="1" x14ac:dyDescent="0.25">
      <c r="B105" s="242" t="s">
        <v>88</v>
      </c>
      <c r="C105" s="52"/>
      <c r="D105" s="52"/>
      <c r="E105" s="52"/>
      <c r="F105" s="53">
        <v>0</v>
      </c>
      <c r="G105" s="243"/>
      <c r="H105" s="244">
        <f t="shared" si="4"/>
        <v>0</v>
      </c>
      <c r="I105" s="126"/>
      <c r="J105" s="126"/>
      <c r="K105" s="166" t="s">
        <v>205</v>
      </c>
      <c r="L105" s="166"/>
      <c r="M105" s="166"/>
      <c r="N105" s="166"/>
      <c r="O105" s="30"/>
      <c r="P105" s="30"/>
      <c r="Q105" s="126"/>
      <c r="R105" s="126"/>
      <c r="S105" s="126"/>
    </row>
    <row r="106" spans="2:19" x14ac:dyDescent="0.25">
      <c r="B106" s="242" t="s">
        <v>89</v>
      </c>
      <c r="C106" s="52"/>
      <c r="D106" s="52"/>
      <c r="E106" s="52"/>
      <c r="F106" s="53">
        <v>0</v>
      </c>
      <c r="G106" s="243"/>
      <c r="H106" s="244">
        <f t="shared" si="4"/>
        <v>0</v>
      </c>
      <c r="I106" s="126"/>
      <c r="J106" s="126"/>
      <c r="K106" s="166"/>
      <c r="L106" s="166"/>
      <c r="M106" s="166"/>
      <c r="N106" s="166"/>
      <c r="O106" s="30"/>
      <c r="P106" s="30"/>
      <c r="Q106" s="126"/>
      <c r="R106" s="126"/>
      <c r="S106" s="126"/>
    </row>
    <row r="107" spans="2:19" x14ac:dyDescent="0.25">
      <c r="B107" s="242" t="s">
        <v>90</v>
      </c>
      <c r="C107" s="52"/>
      <c r="D107" s="52"/>
      <c r="E107" s="52"/>
      <c r="F107" s="53">
        <v>2</v>
      </c>
      <c r="G107" s="243"/>
      <c r="H107" s="244">
        <f t="shared" si="4"/>
        <v>9.2165898617511521E-3</v>
      </c>
      <c r="I107" s="126"/>
      <c r="J107" s="126"/>
      <c r="K107" s="155" t="s">
        <v>91</v>
      </c>
      <c r="L107" s="155" t="s">
        <v>35</v>
      </c>
      <c r="M107" s="155" t="s">
        <v>0</v>
      </c>
      <c r="N107" s="56"/>
      <c r="O107" s="245"/>
      <c r="P107" s="158">
        <f>N107/$F$115</f>
        <v>0</v>
      </c>
      <c r="Q107" s="126"/>
      <c r="R107" s="126"/>
      <c r="S107" s="126"/>
    </row>
    <row r="108" spans="2:19" x14ac:dyDescent="0.25">
      <c r="B108" s="242" t="s">
        <v>36</v>
      </c>
      <c r="C108" s="52"/>
      <c r="D108" s="52"/>
      <c r="E108" s="52"/>
      <c r="F108" s="53">
        <v>1</v>
      </c>
      <c r="G108" s="243"/>
      <c r="H108" s="244">
        <f t="shared" si="4"/>
        <v>4.608294930875576E-3</v>
      </c>
      <c r="I108" s="126"/>
      <c r="J108" s="126"/>
      <c r="K108" s="235" t="s">
        <v>92</v>
      </c>
      <c r="L108" s="44">
        <f>SUM(F91:F94)</f>
        <v>102</v>
      </c>
      <c r="M108" s="58">
        <f t="shared" ref="M108:M113" si="5">L108/$L$114</f>
        <v>0.47004608294930877</v>
      </c>
      <c r="N108" s="56"/>
      <c r="O108" s="245"/>
      <c r="P108" s="158">
        <f>N108/$F$115</f>
        <v>0</v>
      </c>
      <c r="Q108" s="126"/>
      <c r="R108" s="126"/>
      <c r="S108" s="126"/>
    </row>
    <row r="109" spans="2:19" ht="15" customHeight="1" x14ac:dyDescent="0.25">
      <c r="B109" s="246" t="s">
        <v>93</v>
      </c>
      <c r="C109" s="59"/>
      <c r="D109" s="59"/>
      <c r="E109" s="59"/>
      <c r="F109" s="60">
        <v>1</v>
      </c>
      <c r="G109" s="247"/>
      <c r="H109" s="248">
        <f t="shared" si="4"/>
        <v>4.608294930875576E-3</v>
      </c>
      <c r="I109" s="126"/>
      <c r="J109" s="126"/>
      <c r="K109" s="238" t="s">
        <v>94</v>
      </c>
      <c r="L109" s="48">
        <f>SUM(F95:F98)</f>
        <v>95</v>
      </c>
      <c r="M109" s="63">
        <f t="shared" si="5"/>
        <v>0.43778801843317972</v>
      </c>
      <c r="N109" s="56"/>
      <c r="O109" s="245"/>
      <c r="P109" s="158">
        <f>N109/$F$115</f>
        <v>0</v>
      </c>
      <c r="Q109" s="126"/>
      <c r="R109" s="126"/>
      <c r="S109" s="126"/>
    </row>
    <row r="110" spans="2:19" x14ac:dyDescent="0.25">
      <c r="B110" s="246" t="s">
        <v>95</v>
      </c>
      <c r="C110" s="59"/>
      <c r="D110" s="59"/>
      <c r="E110" s="59"/>
      <c r="F110" s="60">
        <v>0</v>
      </c>
      <c r="G110" s="247"/>
      <c r="H110" s="248">
        <f t="shared" si="4"/>
        <v>0</v>
      </c>
      <c r="I110" s="126"/>
      <c r="J110" s="126"/>
      <c r="K110" s="242" t="s">
        <v>96</v>
      </c>
      <c r="L110" s="53">
        <f>SUM(F99:F108)</f>
        <v>7</v>
      </c>
      <c r="M110" s="64">
        <f t="shared" si="5"/>
        <v>3.2258064516129031E-2</v>
      </c>
      <c r="N110" s="249"/>
      <c r="O110" s="196"/>
      <c r="P110" s="196"/>
      <c r="Q110" s="126"/>
      <c r="R110" s="126"/>
      <c r="S110" s="126"/>
    </row>
    <row r="111" spans="2:19" x14ac:dyDescent="0.25">
      <c r="B111" s="246" t="s">
        <v>97</v>
      </c>
      <c r="C111" s="59"/>
      <c r="D111" s="59"/>
      <c r="E111" s="59"/>
      <c r="F111" s="60">
        <v>0</v>
      </c>
      <c r="G111" s="247"/>
      <c r="H111" s="248">
        <f t="shared" si="4"/>
        <v>0</v>
      </c>
      <c r="I111" s="126"/>
      <c r="J111" s="126"/>
      <c r="K111" s="246" t="s">
        <v>98</v>
      </c>
      <c r="L111" s="60">
        <f>SUM(F109:F111)</f>
        <v>1</v>
      </c>
      <c r="M111" s="66">
        <f t="shared" si="5"/>
        <v>4.608294930875576E-3</v>
      </c>
      <c r="N111" s="249"/>
      <c r="O111" s="196"/>
      <c r="P111" s="196"/>
      <c r="Q111" s="126"/>
      <c r="R111" s="126"/>
      <c r="S111" s="126"/>
    </row>
    <row r="112" spans="2:19" x14ac:dyDescent="0.25">
      <c r="B112" s="250" t="s">
        <v>99</v>
      </c>
      <c r="C112" s="101"/>
      <c r="D112" s="101"/>
      <c r="E112" s="101"/>
      <c r="F112" s="101">
        <v>9</v>
      </c>
      <c r="G112" s="123"/>
      <c r="H112" s="124">
        <f t="shared" si="4"/>
        <v>4.1474654377880185E-2</v>
      </c>
      <c r="I112" s="126"/>
      <c r="J112" s="126"/>
      <c r="K112" s="251" t="s">
        <v>100</v>
      </c>
      <c r="L112" s="252">
        <f>F113</f>
        <v>3</v>
      </c>
      <c r="M112" s="253">
        <f t="shared" si="5"/>
        <v>1.3824884792626729E-2</v>
      </c>
      <c r="N112" s="254"/>
      <c r="O112" s="196"/>
      <c r="P112" s="196"/>
      <c r="Q112" s="126"/>
      <c r="R112" s="126"/>
      <c r="S112" s="126"/>
    </row>
    <row r="113" spans="2:19" ht="15.75" thickBot="1" x14ac:dyDescent="0.3">
      <c r="B113" s="251" t="s">
        <v>100</v>
      </c>
      <c r="C113" s="68"/>
      <c r="D113" s="68"/>
      <c r="E113" s="68"/>
      <c r="F113" s="72">
        <v>3</v>
      </c>
      <c r="G113" s="252"/>
      <c r="H113" s="255">
        <f t="shared" si="4"/>
        <v>1.3824884792626729E-2</v>
      </c>
      <c r="I113" s="126"/>
      <c r="J113" s="126"/>
      <c r="K113" s="256" t="s">
        <v>99</v>
      </c>
      <c r="L113" s="245">
        <f>F112</f>
        <v>9</v>
      </c>
      <c r="M113" s="257">
        <f t="shared" si="5"/>
        <v>4.1474654377880185E-2</v>
      </c>
      <c r="N113" s="126"/>
      <c r="O113" s="126"/>
      <c r="P113" s="126"/>
      <c r="Q113" s="126"/>
      <c r="R113" s="126"/>
      <c r="S113" s="126"/>
    </row>
    <row r="114" spans="2:19" ht="15.75" thickBot="1" x14ac:dyDescent="0.3">
      <c r="B114" s="251" t="s">
        <v>206</v>
      </c>
      <c r="C114" s="68"/>
      <c r="D114" s="68"/>
      <c r="E114" s="68"/>
      <c r="F114" s="72">
        <v>0</v>
      </c>
      <c r="G114" s="252"/>
      <c r="H114" s="255">
        <f t="shared" si="4"/>
        <v>0</v>
      </c>
      <c r="I114" s="126"/>
      <c r="J114" s="126"/>
      <c r="K114" s="157" t="s">
        <v>1</v>
      </c>
      <c r="L114" s="157">
        <f>SUM(L108:L113)</f>
        <v>217</v>
      </c>
      <c r="M114" s="258">
        <f>SUM(M108:M113)</f>
        <v>1</v>
      </c>
      <c r="N114" s="126"/>
      <c r="O114" s="126"/>
      <c r="P114" s="126"/>
      <c r="Q114" s="126"/>
      <c r="R114" s="126"/>
      <c r="S114" s="126"/>
    </row>
    <row r="115" spans="2:19" x14ac:dyDescent="0.25">
      <c r="B115" s="171" t="s">
        <v>1</v>
      </c>
      <c r="C115" s="171"/>
      <c r="D115" s="171"/>
      <c r="E115" s="157"/>
      <c r="F115" s="157">
        <f>SUM(F91:F114)</f>
        <v>217</v>
      </c>
      <c r="G115" s="259"/>
      <c r="H115" s="142">
        <f>SUM(H91:H114)</f>
        <v>0.99999999999999989</v>
      </c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</row>
    <row r="116" spans="2:19" x14ac:dyDescent="0.25">
      <c r="B116" s="126"/>
      <c r="C116" s="126"/>
      <c r="D116" s="126"/>
      <c r="E116" s="126"/>
      <c r="F116" s="123"/>
      <c r="G116" s="123"/>
      <c r="H116" s="123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</row>
    <row r="117" spans="2:19" x14ac:dyDescent="0.25">
      <c r="B117" s="222" t="s">
        <v>207</v>
      </c>
      <c r="C117" s="222"/>
      <c r="D117" s="222"/>
      <c r="E117" s="222"/>
      <c r="F117" s="223"/>
      <c r="G117" s="223"/>
      <c r="H117" s="223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</row>
    <row r="118" spans="2:19" ht="24.75" customHeight="1" x14ac:dyDescent="0.25">
      <c r="B118" s="166" t="s">
        <v>208</v>
      </c>
      <c r="C118" s="166"/>
      <c r="D118" s="166"/>
      <c r="E118" s="166"/>
      <c r="F118" s="166"/>
      <c r="G118" s="123"/>
      <c r="H118" s="123"/>
      <c r="I118" s="126"/>
      <c r="J118" s="126"/>
      <c r="K118" s="166" t="s">
        <v>209</v>
      </c>
      <c r="L118" s="166"/>
      <c r="M118" s="166"/>
      <c r="N118" s="30"/>
      <c r="O118" s="30"/>
      <c r="P118" s="126"/>
      <c r="Q118" s="126"/>
      <c r="R118" s="126"/>
      <c r="S118" s="126"/>
    </row>
    <row r="119" spans="2:19" x14ac:dyDescent="0.25">
      <c r="B119" s="166"/>
      <c r="C119" s="166"/>
      <c r="D119" s="166"/>
      <c r="E119" s="166"/>
      <c r="F119" s="166"/>
      <c r="G119" s="123"/>
      <c r="H119" s="123"/>
      <c r="I119" s="126"/>
      <c r="J119" s="126"/>
      <c r="K119" s="166"/>
      <c r="L119" s="166"/>
      <c r="M119" s="166"/>
      <c r="N119" s="30"/>
      <c r="O119" s="30"/>
      <c r="P119" s="126"/>
      <c r="Q119" s="126"/>
      <c r="R119" s="126"/>
      <c r="S119" s="126"/>
    </row>
    <row r="120" spans="2:19" x14ac:dyDescent="0.25">
      <c r="B120" s="224" t="s">
        <v>210</v>
      </c>
      <c r="C120" s="155" t="s">
        <v>35</v>
      </c>
      <c r="D120" s="155" t="s">
        <v>0</v>
      </c>
      <c r="E120" s="126"/>
      <c r="F120" s="123"/>
      <c r="G120" s="123"/>
      <c r="H120" s="123"/>
      <c r="I120" s="126"/>
      <c r="J120" s="126"/>
      <c r="K120" s="155" t="s">
        <v>211</v>
      </c>
      <c r="L120" s="155" t="s">
        <v>35</v>
      </c>
      <c r="M120" s="155" t="s">
        <v>0</v>
      </c>
      <c r="N120" s="126"/>
      <c r="O120" s="123"/>
      <c r="P120" s="126"/>
      <c r="Q120" s="126"/>
      <c r="R120" s="126"/>
      <c r="S120" s="126"/>
    </row>
    <row r="121" spans="2:19" x14ac:dyDescent="0.25">
      <c r="B121" s="8" t="s">
        <v>212</v>
      </c>
      <c r="C121" s="123">
        <v>2</v>
      </c>
      <c r="D121" s="124">
        <f>C121/$C$86</f>
        <v>9.2165898617511521E-3</v>
      </c>
      <c r="E121" s="126"/>
      <c r="F121" s="123"/>
      <c r="G121" s="123"/>
      <c r="H121" s="123"/>
      <c r="I121" s="126"/>
      <c r="J121" s="126"/>
      <c r="K121" s="8" t="s">
        <v>213</v>
      </c>
      <c r="L121" s="123">
        <v>114</v>
      </c>
      <c r="M121" s="124">
        <f>L121/$C$86</f>
        <v>0.52534562211981561</v>
      </c>
      <c r="N121" s="126"/>
      <c r="O121" s="123"/>
      <c r="P121" s="126"/>
      <c r="Q121" s="126"/>
      <c r="R121" s="126"/>
      <c r="S121" s="126"/>
    </row>
    <row r="122" spans="2:19" x14ac:dyDescent="0.25">
      <c r="B122" s="8" t="s">
        <v>65</v>
      </c>
      <c r="C122" s="123">
        <v>61</v>
      </c>
      <c r="D122" s="124">
        <f>C122/$C$86</f>
        <v>0.28110599078341014</v>
      </c>
      <c r="E122" s="126"/>
      <c r="F122" s="123"/>
      <c r="G122" s="123"/>
      <c r="H122" s="123"/>
      <c r="I122" s="126"/>
      <c r="J122" s="126"/>
      <c r="K122" s="8" t="s">
        <v>214</v>
      </c>
      <c r="L122" s="123">
        <v>91</v>
      </c>
      <c r="M122" s="124">
        <f>L122/$C$86</f>
        <v>0.41935483870967744</v>
      </c>
      <c r="N122" s="126"/>
      <c r="O122" s="123"/>
      <c r="P122" s="126"/>
      <c r="Q122" s="126"/>
      <c r="R122" s="126"/>
      <c r="S122" s="126"/>
    </row>
    <row r="123" spans="2:19" x14ac:dyDescent="0.25">
      <c r="B123" s="8" t="s">
        <v>66</v>
      </c>
      <c r="C123" s="123">
        <v>141</v>
      </c>
      <c r="D123" s="124">
        <f>C123/$C$86</f>
        <v>0.64976958525345618</v>
      </c>
      <c r="E123" s="126"/>
      <c r="F123" s="123"/>
      <c r="G123" s="123"/>
      <c r="H123" s="145" t="s">
        <v>108</v>
      </c>
      <c r="I123" s="126"/>
      <c r="J123" s="126"/>
      <c r="K123" s="8" t="s">
        <v>215</v>
      </c>
      <c r="L123" s="123">
        <v>5</v>
      </c>
      <c r="M123" s="124">
        <f>L123/$C$86</f>
        <v>2.3041474654377881E-2</v>
      </c>
      <c r="N123" s="126"/>
      <c r="O123" s="123"/>
      <c r="P123" s="126"/>
      <c r="Q123" s="126"/>
      <c r="R123" s="126"/>
      <c r="S123" s="126"/>
    </row>
    <row r="124" spans="2:19" ht="15.75" thickBot="1" x14ac:dyDescent="0.3">
      <c r="B124" s="8" t="s">
        <v>67</v>
      </c>
      <c r="C124" s="123">
        <v>11</v>
      </c>
      <c r="D124" s="124">
        <f>C124/$C$86</f>
        <v>5.0691244239631339E-2</v>
      </c>
      <c r="E124" s="126"/>
      <c r="F124" s="123"/>
      <c r="G124" s="123"/>
      <c r="H124" s="260">
        <f>SUM(D122:D123)</f>
        <v>0.93087557603686633</v>
      </c>
      <c r="I124" s="126"/>
      <c r="J124" s="126"/>
      <c r="K124" s="8" t="s">
        <v>216</v>
      </c>
      <c r="L124" s="123">
        <v>7</v>
      </c>
      <c r="M124" s="124">
        <f>L124/$C$86</f>
        <v>3.2258064516129031E-2</v>
      </c>
      <c r="N124" s="126"/>
      <c r="O124" s="123"/>
      <c r="P124" s="126"/>
      <c r="Q124" s="126"/>
      <c r="R124" s="126"/>
      <c r="S124" s="126"/>
    </row>
    <row r="125" spans="2:19" ht="15.75" thickBot="1" x14ac:dyDescent="0.3">
      <c r="B125" s="8" t="s">
        <v>196</v>
      </c>
      <c r="C125" s="123">
        <v>2</v>
      </c>
      <c r="D125" s="124">
        <f>C125/$C$86</f>
        <v>9.2165898617511521E-3</v>
      </c>
      <c r="E125" s="126"/>
      <c r="F125" s="123"/>
      <c r="G125" s="123"/>
      <c r="H125" s="123"/>
      <c r="I125" s="126"/>
      <c r="J125" s="126"/>
      <c r="K125" s="157" t="s">
        <v>1</v>
      </c>
      <c r="L125" s="157">
        <f>SUM(L121:L124)</f>
        <v>217</v>
      </c>
      <c r="M125" s="142">
        <f>SUM(M121:M124)</f>
        <v>1</v>
      </c>
      <c r="N125" s="126"/>
      <c r="O125" s="123"/>
      <c r="P125" s="126"/>
      <c r="Q125" s="126"/>
      <c r="R125" s="126"/>
      <c r="S125" s="126"/>
    </row>
    <row r="126" spans="2:19" x14ac:dyDescent="0.25">
      <c r="B126" s="157" t="s">
        <v>1</v>
      </c>
      <c r="C126" s="157">
        <f>SUM(C121:C125)</f>
        <v>217</v>
      </c>
      <c r="D126" s="142">
        <f>SUM(D121:D125)</f>
        <v>0.99999999999999989</v>
      </c>
      <c r="E126" s="126"/>
      <c r="F126" s="123"/>
      <c r="G126" s="123"/>
      <c r="H126" s="123"/>
      <c r="I126" s="126"/>
      <c r="J126" s="126"/>
      <c r="N126" s="126"/>
      <c r="O126" s="123"/>
      <c r="P126" s="126"/>
      <c r="Q126" s="126"/>
      <c r="R126" s="126"/>
      <c r="S126" s="126"/>
    </row>
    <row r="127" spans="2:19" ht="15" customHeight="1" x14ac:dyDescent="0.25">
      <c r="K127" s="166" t="s">
        <v>217</v>
      </c>
      <c r="L127" s="166"/>
      <c r="M127" s="166"/>
      <c r="N127" s="166"/>
      <c r="O127" s="166"/>
    </row>
    <row r="128" spans="2:19" ht="15" customHeight="1" x14ac:dyDescent="0.25">
      <c r="B128" s="126" t="s">
        <v>218</v>
      </c>
      <c r="C128" s="126"/>
      <c r="D128" s="126"/>
      <c r="K128" s="166"/>
      <c r="L128" s="166"/>
      <c r="M128" s="166"/>
      <c r="N128" s="166"/>
      <c r="O128" s="166"/>
    </row>
    <row r="129" spans="2:15" ht="15.75" customHeight="1" x14ac:dyDescent="0.25">
      <c r="B129" s="261" t="s">
        <v>219</v>
      </c>
      <c r="C129" s="155" t="s">
        <v>35</v>
      </c>
      <c r="D129" s="168" t="s">
        <v>0</v>
      </c>
      <c r="E129" s="168"/>
      <c r="K129" s="168" t="s">
        <v>109</v>
      </c>
      <c r="L129" s="168"/>
      <c r="M129" s="155" t="s">
        <v>35</v>
      </c>
      <c r="N129" s="155"/>
      <c r="O129" s="155" t="s">
        <v>0</v>
      </c>
    </row>
    <row r="130" spans="2:15" x14ac:dyDescent="0.25">
      <c r="B130" s="262" t="s">
        <v>220</v>
      </c>
      <c r="C130" s="125">
        <v>156</v>
      </c>
      <c r="D130" s="163">
        <f>C130/$C$133</f>
        <v>0.71889400921658986</v>
      </c>
      <c r="E130" s="163"/>
      <c r="K130" s="263" t="s">
        <v>125</v>
      </c>
      <c r="L130" s="156"/>
      <c r="M130" s="123">
        <v>98</v>
      </c>
      <c r="N130" s="124"/>
      <c r="O130" s="124">
        <f>M130/$M$136</f>
        <v>0.45161290322580644</v>
      </c>
    </row>
    <row r="131" spans="2:15" x14ac:dyDescent="0.25">
      <c r="B131" s="262" t="s">
        <v>221</v>
      </c>
      <c r="C131" s="125">
        <v>57</v>
      </c>
      <c r="D131" s="163">
        <f>C131/$C$133</f>
        <v>0.26267281105990781</v>
      </c>
      <c r="E131" s="163"/>
      <c r="K131" s="263" t="s">
        <v>222</v>
      </c>
      <c r="L131" s="156"/>
      <c r="M131" s="123">
        <v>25</v>
      </c>
      <c r="N131" s="124"/>
      <c r="O131" s="124">
        <f>M131/$M$136</f>
        <v>0.1152073732718894</v>
      </c>
    </row>
    <row r="132" spans="2:15" ht="15.75" thickBot="1" x14ac:dyDescent="0.3">
      <c r="B132" s="262" t="s">
        <v>196</v>
      </c>
      <c r="C132" s="125">
        <v>4</v>
      </c>
      <c r="D132" s="163">
        <f>C132/$C$133</f>
        <v>1.8433179723502304E-2</v>
      </c>
      <c r="E132" s="163"/>
      <c r="K132" s="263" t="s">
        <v>223</v>
      </c>
      <c r="L132" s="156"/>
      <c r="M132" s="123">
        <v>76</v>
      </c>
      <c r="N132" s="124"/>
      <c r="O132" s="124">
        <f t="shared" ref="O132" si="6">M132/$M$136</f>
        <v>0.35023041474654376</v>
      </c>
    </row>
    <row r="133" spans="2:15" x14ac:dyDescent="0.25">
      <c r="B133" s="264" t="s">
        <v>1</v>
      </c>
      <c r="C133" s="265">
        <f>SUM(C130:C132)</f>
        <v>217</v>
      </c>
      <c r="D133" s="266">
        <f>SUM(D130:E132)</f>
        <v>1</v>
      </c>
      <c r="E133" s="266"/>
      <c r="K133" s="263" t="s">
        <v>224</v>
      </c>
      <c r="L133" s="156"/>
      <c r="M133" s="123">
        <v>11</v>
      </c>
      <c r="N133" s="124"/>
      <c r="O133" s="124">
        <f>M133/$M$136</f>
        <v>5.0691244239631339E-2</v>
      </c>
    </row>
    <row r="134" spans="2:15" x14ac:dyDescent="0.25">
      <c r="B134" s="196"/>
      <c r="C134" s="125"/>
      <c r="D134" s="267"/>
      <c r="E134" s="267"/>
      <c r="K134" s="263" t="s">
        <v>225</v>
      </c>
      <c r="L134" s="156"/>
      <c r="M134" s="123">
        <v>6</v>
      </c>
      <c r="N134" s="124"/>
      <c r="O134" s="124">
        <f>M134/$M$136</f>
        <v>2.7649769585253458E-2</v>
      </c>
    </row>
    <row r="135" spans="2:15" ht="15.75" thickBot="1" x14ac:dyDescent="0.3">
      <c r="B135" s="268" t="s">
        <v>226</v>
      </c>
      <c r="C135" s="268"/>
      <c r="D135" s="268"/>
      <c r="E135" s="268"/>
      <c r="F135" s="268"/>
      <c r="G135" s="268"/>
      <c r="H135" s="268"/>
      <c r="I135" s="268"/>
      <c r="K135" s="263" t="s">
        <v>196</v>
      </c>
      <c r="L135" s="156"/>
      <c r="M135" s="123">
        <v>1</v>
      </c>
      <c r="N135" s="124"/>
      <c r="O135" s="124">
        <f>M135/$M$136</f>
        <v>4.608294930875576E-3</v>
      </c>
    </row>
    <row r="136" spans="2:15" x14ac:dyDescent="0.25">
      <c r="B136" s="269" t="s">
        <v>227</v>
      </c>
      <c r="C136" s="269"/>
      <c r="D136" s="269"/>
      <c r="E136" s="269"/>
      <c r="F136" s="269"/>
      <c r="G136" s="269"/>
      <c r="H136" s="269"/>
      <c r="I136" s="269"/>
      <c r="K136" s="171" t="s">
        <v>1</v>
      </c>
      <c r="L136" s="171"/>
      <c r="M136" s="265">
        <f>SUM(M130:M135)</f>
        <v>217</v>
      </c>
      <c r="N136" s="142"/>
      <c r="O136" s="142">
        <f>SUM(O130:O135)</f>
        <v>0.99999999999999989</v>
      </c>
    </row>
    <row r="138" spans="2:15" x14ac:dyDescent="0.25">
      <c r="B138" s="270" t="s">
        <v>228</v>
      </c>
    </row>
    <row r="139" spans="2:15" ht="15" customHeight="1" x14ac:dyDescent="0.25">
      <c r="B139" s="270" t="s">
        <v>229</v>
      </c>
    </row>
  </sheetData>
  <mergeCells count="56">
    <mergeCell ref="B136:I136"/>
    <mergeCell ref="K136:L136"/>
    <mergeCell ref="D130:E130"/>
    <mergeCell ref="D131:E131"/>
    <mergeCell ref="D132:E132"/>
    <mergeCell ref="D133:E133"/>
    <mergeCell ref="D134:E134"/>
    <mergeCell ref="B135:I135"/>
    <mergeCell ref="K105:N106"/>
    <mergeCell ref="B115:D115"/>
    <mergeCell ref="B118:F119"/>
    <mergeCell ref="K118:M119"/>
    <mergeCell ref="K127:O128"/>
    <mergeCell ref="D129:E129"/>
    <mergeCell ref="K129:L129"/>
    <mergeCell ref="O87:P87"/>
    <mergeCell ref="Q87:R87"/>
    <mergeCell ref="B88:H89"/>
    <mergeCell ref="O88:P88"/>
    <mergeCell ref="Q88:R88"/>
    <mergeCell ref="B90:D90"/>
    <mergeCell ref="G90:H90"/>
    <mergeCell ref="I90:K90"/>
    <mergeCell ref="O84:P84"/>
    <mergeCell ref="Q84:R84"/>
    <mergeCell ref="O85:P85"/>
    <mergeCell ref="Q85:R85"/>
    <mergeCell ref="O86:P86"/>
    <mergeCell ref="Q86:R86"/>
    <mergeCell ref="O79:P79"/>
    <mergeCell ref="Q79:R79"/>
    <mergeCell ref="O80:P80"/>
    <mergeCell ref="Q80:R80"/>
    <mergeCell ref="O81:P81"/>
    <mergeCell ref="Q81:R81"/>
    <mergeCell ref="K60:L60"/>
    <mergeCell ref="M60:N60"/>
    <mergeCell ref="Q62:R62"/>
    <mergeCell ref="B76:D77"/>
    <mergeCell ref="M76:R77"/>
    <mergeCell ref="O78:P78"/>
    <mergeCell ref="Q78:R78"/>
    <mergeCell ref="I29:K29"/>
    <mergeCell ref="J30:K30"/>
    <mergeCell ref="B43:H43"/>
    <mergeCell ref="B44:C44"/>
    <mergeCell ref="K50:Q51"/>
    <mergeCell ref="K52:K53"/>
    <mergeCell ref="L52:M52"/>
    <mergeCell ref="O52:Q52"/>
    <mergeCell ref="B5:S6"/>
    <mergeCell ref="B8:S8"/>
    <mergeCell ref="B10:S11"/>
    <mergeCell ref="B13:S13"/>
    <mergeCell ref="I15:M16"/>
    <mergeCell ref="P15:S16"/>
  </mergeCells>
  <printOptions horizontalCentered="1"/>
  <pageMargins left="0.19685039370078741" right="0.11811023622047245" top="0.11811023622047245" bottom="0.11811023622047245" header="0.31496062992125984" footer="0.31496062992125984"/>
  <pageSetup paperSize="9" scale="67" orientation="portrait" r:id="rId1"/>
  <rowBreaks count="1" manualBreakCount="1">
    <brk id="73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2017-08-10T19:37:03Z</dcterms:created>
  <dcterms:modified xsi:type="dcterms:W3CDTF">2018-10-11T20:57:39Z</dcterms:modified>
</cp:coreProperties>
</file>